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DieseArbeitsmappe" defaultThemeVersion="124226"/>
  <mc:AlternateContent xmlns:mc="http://schemas.openxmlformats.org/markup-compatibility/2006">
    <mc:Choice Requires="x15">
      <x15ac:absPath xmlns:x15ac="http://schemas.microsoft.com/office/spreadsheetml/2010/11/ac" url="https://kantonuri.sharepoint.com/sites/org-fdafst/Freigegebene Dokumente/Abt. Dienste/51 Team ASB/Internet/Quellensteuer/2026/Aktualisierung 28.01.2026/"/>
    </mc:Choice>
  </mc:AlternateContent>
  <xr:revisionPtr revIDLastSave="0" documentId="13_ncr:1_{B4629D4C-3314-4B5D-B69A-7EE7D087848D}" xr6:coauthVersionLast="47" xr6:coauthVersionMax="47" xr10:uidLastSave="{00000000-0000-0000-0000-000000000000}"/>
  <bookViews>
    <workbookView xWindow="39360" yWindow="3030" windowWidth="34080" windowHeight="17850" tabRatio="350" firstSheet="15" activeTab="15" xr2:uid="{00000000-000D-0000-FFFF-FFFF00000000}"/>
  </bookViews>
  <sheets>
    <sheet name="2011" sheetId="10" state="hidden" r:id="rId1"/>
    <sheet name="2012" sheetId="11" state="hidden" r:id="rId2"/>
    <sheet name="2013" sheetId="7" state="hidden" r:id="rId3"/>
    <sheet name="2014" sheetId="9" state="hidden" r:id="rId4"/>
    <sheet name="2015" sheetId="12" state="hidden" r:id="rId5"/>
    <sheet name="2016" sheetId="13" state="hidden" r:id="rId6"/>
    <sheet name="2017" sheetId="14" state="hidden" r:id="rId7"/>
    <sheet name="2018" sheetId="15" state="hidden" r:id="rId8"/>
    <sheet name="2019" sheetId="16" state="hidden" r:id="rId9"/>
    <sheet name="2020" sheetId="17" state="hidden" r:id="rId10"/>
    <sheet name="2021" sheetId="18" state="hidden" r:id="rId11"/>
    <sheet name="2022" sheetId="20" state="hidden" r:id="rId12"/>
    <sheet name="2023" sheetId="21" state="hidden" r:id="rId13"/>
    <sheet name="2024" sheetId="24" state="hidden" r:id="rId14"/>
    <sheet name="2025" sheetId="26" state="hidden" r:id="rId15"/>
    <sheet name="2026" sheetId="28" r:id="rId16"/>
    <sheet name="Var21" sheetId="19" state="hidden" r:id="rId17"/>
    <sheet name="Var22" sheetId="23" state="hidden" r:id="rId18"/>
    <sheet name="Var23" sheetId="22" state="hidden" r:id="rId19"/>
    <sheet name="Var24" sheetId="25" state="hidden" r:id="rId20"/>
    <sheet name="Var25" sheetId="27" state="hidden" r:id="rId21"/>
    <sheet name="Var26" sheetId="29"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9" l="1"/>
  <c r="F18" i="29" s="1"/>
  <c r="F32" i="29"/>
  <c r="F33" i="29" s="1"/>
  <c r="A42" i="29" s="1"/>
  <c r="A39" i="28"/>
  <c r="F27" i="28"/>
  <c r="F26" i="28"/>
  <c r="F32" i="27"/>
  <c r="F17" i="27"/>
  <c r="A39" i="26"/>
  <c r="F27" i="26"/>
  <c r="F26" i="26"/>
  <c r="F32" i="25"/>
  <c r="F17" i="25"/>
  <c r="A35" i="29" l="1"/>
  <c r="A36" i="29" s="1"/>
  <c r="F36" i="29" s="1"/>
  <c r="A27" i="29"/>
  <c r="A20" i="29"/>
  <c r="A37" i="29"/>
  <c r="A38" i="29" s="1"/>
  <c r="A21" i="29"/>
  <c r="F21" i="29" s="1"/>
  <c r="A20" i="27"/>
  <c r="A21" i="27" s="1"/>
  <c r="F21" i="27" s="1"/>
  <c r="A35" i="27"/>
  <c r="A20" i="25"/>
  <c r="A35" i="25"/>
  <c r="A36" i="25"/>
  <c r="F36" i="25" s="1"/>
  <c r="A39" i="29" l="1"/>
  <c r="A40" i="29"/>
  <c r="A41" i="29" s="1"/>
  <c r="A22" i="29"/>
  <c r="F35" i="29"/>
  <c r="F37" i="29"/>
  <c r="F38" i="29"/>
  <c r="F20" i="29"/>
  <c r="F20" i="27"/>
  <c r="A36" i="27"/>
  <c r="F35" i="27"/>
  <c r="A22" i="27"/>
  <c r="F22" i="27" s="1"/>
  <c r="A37" i="25"/>
  <c r="F37" i="25" s="1"/>
  <c r="F35" i="25"/>
  <c r="A38" i="25"/>
  <c r="F38" i="25" s="1"/>
  <c r="A21" i="25"/>
  <c r="F20" i="25"/>
  <c r="A23" i="29" l="1"/>
  <c r="F22" i="29"/>
  <c r="F39" i="29"/>
  <c r="F40" i="29"/>
  <c r="F36" i="27"/>
  <c r="A37" i="27"/>
  <c r="F37" i="27" s="1"/>
  <c r="A23" i="27"/>
  <c r="A22" i="25"/>
  <c r="F22" i="25" s="1"/>
  <c r="A39" i="25"/>
  <c r="F39" i="25" s="1"/>
  <c r="F21" i="25"/>
  <c r="A23" i="25"/>
  <c r="F23" i="25" s="1"/>
  <c r="A24" i="29" l="1"/>
  <c r="F24" i="29" s="1"/>
  <c r="F41" i="29"/>
  <c r="F23" i="29"/>
  <c r="F23" i="27"/>
  <c r="A38" i="27"/>
  <c r="F38" i="27" s="1"/>
  <c r="A24" i="27"/>
  <c r="F24" i="27" s="1"/>
  <c r="A24" i="25"/>
  <c r="F24" i="25" s="1"/>
  <c r="A40" i="25"/>
  <c r="A25" i="25"/>
  <c r="F25" i="25" s="1"/>
  <c r="A25" i="29" l="1"/>
  <c r="A26" i="29"/>
  <c r="F42" i="29"/>
  <c r="F44" i="29" s="1"/>
  <c r="C44" i="29" s="1"/>
  <c r="F45" i="29" s="1"/>
  <c r="F25" i="29"/>
  <c r="F26" i="29"/>
  <c r="A25" i="27"/>
  <c r="F25" i="27" s="1"/>
  <c r="A39" i="27"/>
  <c r="F40" i="25"/>
  <c r="A41" i="25"/>
  <c r="F41" i="25" s="1"/>
  <c r="A26" i="25"/>
  <c r="F26" i="25" s="1"/>
  <c r="F27" i="29" l="1"/>
  <c r="F29" i="29" s="1"/>
  <c r="F39" i="27"/>
  <c r="A40" i="27"/>
  <c r="F40" i="27" s="1"/>
  <c r="A26" i="27"/>
  <c r="A42" i="25"/>
  <c r="F42" i="25" s="1"/>
  <c r="F44" i="25" s="1"/>
  <c r="A27" i="25"/>
  <c r="F27" i="25" s="1"/>
  <c r="F29" i="25" s="1"/>
  <c r="F25" i="24" s="1"/>
  <c r="C25" i="24" s="1"/>
  <c r="C29" i="29" l="1"/>
  <c r="F30" i="29" s="1"/>
  <c r="F25" i="28" s="1"/>
  <c r="F28" i="28" s="1"/>
  <c r="F29" i="28" s="1"/>
  <c r="F31" i="28" s="1"/>
  <c r="F26" i="27"/>
  <c r="A27" i="27"/>
  <c r="F27" i="27" s="1"/>
  <c r="A41" i="27"/>
  <c r="F41" i="27" s="1"/>
  <c r="A39" i="24"/>
  <c r="F27" i="24"/>
  <c r="F26" i="24"/>
  <c r="F32" i="23"/>
  <c r="F17" i="23"/>
  <c r="F32" i="22"/>
  <c r="F17" i="22"/>
  <c r="A39" i="21"/>
  <c r="F27" i="21"/>
  <c r="F26" i="21"/>
  <c r="C25" i="28" l="1"/>
  <c r="A42" i="27"/>
  <c r="F42" i="27" s="1"/>
  <c r="F44" i="27" s="1"/>
  <c r="F29" i="27"/>
  <c r="F28" i="24"/>
  <c r="F29" i="24" s="1"/>
  <c r="F31" i="24" s="1"/>
  <c r="A20" i="23"/>
  <c r="A35" i="23"/>
  <c r="F35" i="23" s="1"/>
  <c r="A35" i="22"/>
  <c r="F35" i="22" s="1"/>
  <c r="A20" i="22"/>
  <c r="A41" i="20"/>
  <c r="F29" i="20"/>
  <c r="F28" i="20"/>
  <c r="F27" i="20"/>
  <c r="F25" i="26" l="1"/>
  <c r="C25" i="26" s="1"/>
  <c r="A36" i="23"/>
  <c r="F20" i="23"/>
  <c r="A21" i="23"/>
  <c r="F21" i="23" s="1"/>
  <c r="F20" i="22"/>
  <c r="A21" i="22"/>
  <c r="A36" i="22"/>
  <c r="F29" i="18"/>
  <c r="F32" i="19"/>
  <c r="A35" i="19" s="1"/>
  <c r="F17" i="19"/>
  <c r="A41" i="18"/>
  <c r="F28" i="18"/>
  <c r="F27" i="18"/>
  <c r="F28" i="26" l="1"/>
  <c r="F29" i="26" s="1"/>
  <c r="F31" i="26" s="1"/>
  <c r="A22" i="23"/>
  <c r="F22" i="23" s="1"/>
  <c r="F36" i="23"/>
  <c r="A37" i="23"/>
  <c r="A23" i="23"/>
  <c r="F36" i="22"/>
  <c r="A37" i="22"/>
  <c r="F21" i="22"/>
  <c r="A22" i="22"/>
  <c r="F35" i="19"/>
  <c r="A20" i="19"/>
  <c r="F20" i="19" s="1"/>
  <c r="A36" i="19"/>
  <c r="F36" i="19" s="1"/>
  <c r="A44" i="17"/>
  <c r="A29" i="17"/>
  <c r="F29" i="17" s="1"/>
  <c r="F19" i="17"/>
  <c r="F18" i="17"/>
  <c r="F17" i="17"/>
  <c r="F37" i="23" l="1"/>
  <c r="A38" i="23"/>
  <c r="A39" i="23"/>
  <c r="F39" i="23" s="1"/>
  <c r="F23" i="23"/>
  <c r="A24" i="23"/>
  <c r="F24" i="23" s="1"/>
  <c r="F37" i="22"/>
  <c r="A38" i="22"/>
  <c r="F38" i="22" s="1"/>
  <c r="F22" i="22"/>
  <c r="A23" i="22"/>
  <c r="A30" i="17"/>
  <c r="A21" i="19"/>
  <c r="F21" i="19" s="1"/>
  <c r="A37" i="19"/>
  <c r="A38" i="19"/>
  <c r="F38" i="19" s="1"/>
  <c r="F30" i="17"/>
  <c r="A31" i="17"/>
  <c r="A44" i="16"/>
  <c r="A36" i="16"/>
  <c r="F36" i="16" s="1"/>
  <c r="A29" i="16"/>
  <c r="F19" i="16"/>
  <c r="F18" i="16"/>
  <c r="F17" i="16"/>
  <c r="A25" i="23" l="1"/>
  <c r="F25" i="23" s="1"/>
  <c r="A40" i="23"/>
  <c r="F38" i="23"/>
  <c r="A39" i="22"/>
  <c r="A40" i="22" s="1"/>
  <c r="F40" i="22" s="1"/>
  <c r="F23" i="22"/>
  <c r="A24" i="22"/>
  <c r="F37" i="19"/>
  <c r="A22" i="19"/>
  <c r="A39" i="19"/>
  <c r="F39" i="19" s="1"/>
  <c r="F31" i="17"/>
  <c r="A32" i="17"/>
  <c r="F29" i="16"/>
  <c r="A30" i="16"/>
  <c r="F30" i="16" s="1"/>
  <c r="A44" i="15"/>
  <c r="A36" i="15"/>
  <c r="F36" i="15" s="1"/>
  <c r="A29" i="15"/>
  <c r="F19" i="15"/>
  <c r="F18" i="15"/>
  <c r="F17" i="15"/>
  <c r="A27" i="23" l="1"/>
  <c r="F27" i="23" s="1"/>
  <c r="F40" i="23"/>
  <c r="A41" i="23"/>
  <c r="F41" i="23" s="1"/>
  <c r="A26" i="23"/>
  <c r="F26" i="23" s="1"/>
  <c r="F24" i="22"/>
  <c r="F39" i="22"/>
  <c r="A25" i="22"/>
  <c r="A41" i="22"/>
  <c r="F41" i="22" s="1"/>
  <c r="A40" i="19"/>
  <c r="F40" i="19" s="1"/>
  <c r="A23" i="19"/>
  <c r="F23" i="19" s="1"/>
  <c r="F22" i="19"/>
  <c r="A41" i="19"/>
  <c r="F32" i="17"/>
  <c r="A33" i="17"/>
  <c r="A31" i="16"/>
  <c r="A31" i="15"/>
  <c r="F31" i="15" s="1"/>
  <c r="F29" i="15"/>
  <c r="A30" i="15"/>
  <c r="F30" i="15" s="1"/>
  <c r="A44" i="14"/>
  <c r="A36" i="14"/>
  <c r="F36" i="14" s="1"/>
  <c r="A29" i="14"/>
  <c r="F29" i="14" s="1"/>
  <c r="F19" i="14"/>
  <c r="F18" i="14"/>
  <c r="F17" i="14"/>
  <c r="F29" i="23" l="1"/>
  <c r="F26" i="20" s="1"/>
  <c r="A42" i="23"/>
  <c r="F42" i="23" s="1"/>
  <c r="F44" i="23" s="1"/>
  <c r="A42" i="22"/>
  <c r="F42" i="22" s="1"/>
  <c r="F44" i="22" s="1"/>
  <c r="F25" i="22"/>
  <c r="A26" i="22"/>
  <c r="A24" i="19"/>
  <c r="F41" i="19"/>
  <c r="A42" i="19"/>
  <c r="F42" i="19" s="1"/>
  <c r="F33" i="17"/>
  <c r="A34" i="17"/>
  <c r="F34" i="17" s="1"/>
  <c r="F31" i="16"/>
  <c r="A32" i="16"/>
  <c r="F32" i="16" s="1"/>
  <c r="A30" i="14"/>
  <c r="F30" i="14" s="1"/>
  <c r="A32" i="15"/>
  <c r="F32" i="15" s="1"/>
  <c r="A44" i="13"/>
  <c r="A36" i="13"/>
  <c r="F36" i="13" s="1"/>
  <c r="A29" i="13"/>
  <c r="F19" i="13"/>
  <c r="F18" i="13"/>
  <c r="F17" i="13"/>
  <c r="A33" i="15" l="1"/>
  <c r="F33" i="15" s="1"/>
  <c r="F26" i="22"/>
  <c r="A27" i="22"/>
  <c r="F27" i="22" s="1"/>
  <c r="F24" i="19"/>
  <c r="A25" i="19"/>
  <c r="F25" i="19" s="1"/>
  <c r="F44" i="19"/>
  <c r="A35" i="17"/>
  <c r="F35" i="17" s="1"/>
  <c r="A36" i="17"/>
  <c r="F36" i="17" s="1"/>
  <c r="A33" i="16"/>
  <c r="F33" i="16" s="1"/>
  <c r="A34" i="16"/>
  <c r="F34" i="16" s="1"/>
  <c r="A31" i="14"/>
  <c r="F31" i="14" s="1"/>
  <c r="A34" i="15"/>
  <c r="F34" i="15" s="1"/>
  <c r="F29" i="13"/>
  <c r="A30" i="13"/>
  <c r="F30" i="13" s="1"/>
  <c r="A44" i="12"/>
  <c r="A36" i="12"/>
  <c r="F36" i="12" s="1"/>
  <c r="A29" i="12"/>
  <c r="F19" i="12"/>
  <c r="F18" i="12"/>
  <c r="F17" i="12"/>
  <c r="A38" i="17" l="1"/>
  <c r="F38" i="17"/>
  <c r="C38" i="17" s="1"/>
  <c r="F29" i="22"/>
  <c r="F25" i="21" s="1"/>
  <c r="A26" i="19"/>
  <c r="F26" i="19" s="1"/>
  <c r="A35" i="16"/>
  <c r="A32" i="14"/>
  <c r="F32" i="14" s="1"/>
  <c r="A35" i="15"/>
  <c r="F35" i="15" s="1"/>
  <c r="F38" i="15" s="1"/>
  <c r="A31" i="13"/>
  <c r="F29" i="12"/>
  <c r="A30" i="12"/>
  <c r="F30" i="12" s="1"/>
  <c r="F17" i="9"/>
  <c r="F18" i="9"/>
  <c r="F19" i="9"/>
  <c r="F16" i="17" l="1"/>
  <c r="A27" i="19"/>
  <c r="F27" i="19" s="1"/>
  <c r="F29" i="19" s="1"/>
  <c r="F26" i="18" s="1"/>
  <c r="F30" i="18" s="1"/>
  <c r="F31" i="18" s="1"/>
  <c r="F33" i="18" s="1"/>
  <c r="C25" i="21"/>
  <c r="F28" i="21"/>
  <c r="F29" i="21" s="1"/>
  <c r="F31" i="21" s="1"/>
  <c r="F35" i="16"/>
  <c r="F38" i="16" s="1"/>
  <c r="A38" i="16"/>
  <c r="A33" i="14"/>
  <c r="A38" i="15"/>
  <c r="C38" i="15"/>
  <c r="F16" i="15"/>
  <c r="F31" i="13"/>
  <c r="A32" i="13"/>
  <c r="A33" i="13" s="1"/>
  <c r="F33" i="13" s="1"/>
  <c r="A31" i="12"/>
  <c r="F31" i="12" s="1"/>
  <c r="F19" i="7"/>
  <c r="C16" i="17" l="1"/>
  <c r="F20" i="17"/>
  <c r="F21" i="17" s="1"/>
  <c r="F23" i="17" s="1"/>
  <c r="F30" i="20"/>
  <c r="F31" i="20" s="1"/>
  <c r="F33" i="20" s="1"/>
  <c r="C26" i="20"/>
  <c r="C26" i="18"/>
  <c r="C38" i="16"/>
  <c r="F16" i="16"/>
  <c r="F33" i="14"/>
  <c r="A34" i="14"/>
  <c r="F34" i="14" s="1"/>
  <c r="A35" i="14"/>
  <c r="F35" i="14" s="1"/>
  <c r="F38" i="14" s="1"/>
  <c r="F16" i="14" s="1"/>
  <c r="F20" i="15"/>
  <c r="C16" i="15"/>
  <c r="F32" i="13"/>
  <c r="A34" i="13"/>
  <c r="F34" i="13" s="1"/>
  <c r="A32" i="12"/>
  <c r="A33" i="12" s="1"/>
  <c r="A42" i="11"/>
  <c r="A34" i="11"/>
  <c r="F34" i="11" s="1"/>
  <c r="A27" i="11"/>
  <c r="F27" i="11" s="1"/>
  <c r="F18" i="11"/>
  <c r="F17" i="11"/>
  <c r="A42" i="10"/>
  <c r="A34" i="10"/>
  <c r="F34" i="10" s="1"/>
  <c r="A27" i="10"/>
  <c r="A28" i="10" s="1"/>
  <c r="F28" i="10" s="1"/>
  <c r="F19" i="10"/>
  <c r="F18" i="10"/>
  <c r="F17" i="10"/>
  <c r="F20" i="16" l="1"/>
  <c r="C16" i="16"/>
  <c r="A38" i="14"/>
  <c r="C38" i="14"/>
  <c r="F21" i="15"/>
  <c r="F23" i="15" s="1"/>
  <c r="F20" i="14"/>
  <c r="C16" i="14"/>
  <c r="A35" i="13"/>
  <c r="F35" i="13" s="1"/>
  <c r="F38" i="13" s="1"/>
  <c r="F33" i="12"/>
  <c r="A34" i="12"/>
  <c r="F34" i="12" s="1"/>
  <c r="F32" i="12"/>
  <c r="A28" i="11"/>
  <c r="F28" i="11" s="1"/>
  <c r="F27" i="10"/>
  <c r="A29" i="10"/>
  <c r="F29" i="10" s="1"/>
  <c r="A44" i="9"/>
  <c r="A29" i="9"/>
  <c r="F21" i="16" l="1"/>
  <c r="F23" i="16" s="1"/>
  <c r="F21" i="14"/>
  <c r="F23" i="14" s="1"/>
  <c r="C38" i="13"/>
  <c r="F16" i="13"/>
  <c r="A38" i="13"/>
  <c r="A35" i="12"/>
  <c r="F35" i="12" s="1"/>
  <c r="F38" i="12" s="1"/>
  <c r="A29" i="11"/>
  <c r="F29" i="11" s="1"/>
  <c r="A30" i="11"/>
  <c r="F30" i="11" s="1"/>
  <c r="A30" i="10"/>
  <c r="F30" i="10" s="1"/>
  <c r="F29" i="9"/>
  <c r="A30" i="9"/>
  <c r="F30" i="9" s="1"/>
  <c r="A42" i="7"/>
  <c r="A27" i="7"/>
  <c r="A28" i="7" s="1"/>
  <c r="F28" i="7" s="1"/>
  <c r="F18" i="7"/>
  <c r="F17" i="7"/>
  <c r="C16" i="13" l="1"/>
  <c r="F20" i="13"/>
  <c r="C38" i="12"/>
  <c r="F16" i="12"/>
  <c r="A38" i="12"/>
  <c r="A31" i="10"/>
  <c r="A32" i="10" s="1"/>
  <c r="F32" i="10" s="1"/>
  <c r="A31" i="11"/>
  <c r="A32" i="11" s="1"/>
  <c r="F32" i="11" s="1"/>
  <c r="F31" i="11"/>
  <c r="A31" i="9"/>
  <c r="A32" i="9" s="1"/>
  <c r="F32" i="9" s="1"/>
  <c r="F27" i="7"/>
  <c r="A29" i="7"/>
  <c r="F29" i="7" s="1"/>
  <c r="F21" i="13" l="1"/>
  <c r="F23" i="13" s="1"/>
  <c r="C16" i="12"/>
  <c r="F20" i="12"/>
  <c r="A33" i="10"/>
  <c r="F31" i="10"/>
  <c r="A33" i="11"/>
  <c r="F33" i="11" s="1"/>
  <c r="F36" i="11" s="1"/>
  <c r="F16" i="11" s="1"/>
  <c r="F31" i="9"/>
  <c r="A33" i="9"/>
  <c r="F33" i="9" s="1"/>
  <c r="A30" i="7"/>
  <c r="F30" i="7" s="1"/>
  <c r="F21" i="12" l="1"/>
  <c r="F23" i="12" s="1"/>
  <c r="A34" i="9"/>
  <c r="F34" i="9" s="1"/>
  <c r="A36" i="11"/>
  <c r="F33" i="10"/>
  <c r="F36" i="10" s="1"/>
  <c r="C36" i="10" s="1"/>
  <c r="A36" i="10"/>
  <c r="C36" i="11"/>
  <c r="F21" i="11"/>
  <c r="C16" i="11"/>
  <c r="A31" i="7"/>
  <c r="F31" i="7" s="1"/>
  <c r="A35" i="9" l="1"/>
  <c r="F35" i="9" s="1"/>
  <c r="F16" i="10"/>
  <c r="F21" i="10" s="1"/>
  <c r="C16" i="10"/>
  <c r="A32" i="7"/>
  <c r="F32" i="7" s="1"/>
  <c r="A36" i="9" l="1"/>
  <c r="F36" i="9" s="1"/>
  <c r="F38" i="9" s="1"/>
  <c r="A38" i="9"/>
  <c r="A33" i="7"/>
  <c r="F33" i="7" s="1"/>
  <c r="A34" i="7"/>
  <c r="F34" i="7" s="1"/>
  <c r="C38" i="9" l="1"/>
  <c r="F16" i="9"/>
  <c r="F36" i="7"/>
  <c r="F16" i="7" s="1"/>
  <c r="F21" i="7" s="1"/>
  <c r="A36" i="7"/>
  <c r="F20" i="9" l="1"/>
  <c r="F21" i="9" s="1"/>
  <c r="F23" i="9" s="1"/>
  <c r="C16" i="9"/>
  <c r="C36" i="7"/>
  <c r="C16" i="7"/>
</calcChain>
</file>

<file path=xl/sharedStrings.xml><?xml version="1.0" encoding="utf-8"?>
<sst xmlns="http://schemas.openxmlformats.org/spreadsheetml/2006/main" count="897" uniqueCount="81">
  <si>
    <t>auf den ersten 25'000</t>
  </si>
  <si>
    <t>auf den weiteren 25'000</t>
  </si>
  <si>
    <t>auf den weiteren 750'000</t>
  </si>
  <si>
    <t>über 900'000</t>
  </si>
  <si>
    <t>Bundessteuer</t>
  </si>
  <si>
    <t>Kantonssteuer</t>
  </si>
  <si>
    <t>Gemeindesteuer</t>
  </si>
  <si>
    <t>Kirchensteuer</t>
  </si>
  <si>
    <t>Steuern Total</t>
  </si>
  <si>
    <t>Kapitalleistung</t>
  </si>
  <si>
    <t>Steuerberechnung direkte Bundessteuer</t>
  </si>
  <si>
    <t>Rechtsgrundlage</t>
  </si>
  <si>
    <t>QStV Anhang Art. 3</t>
  </si>
  <si>
    <t>Steuerbetrag</t>
  </si>
  <si>
    <t>Steuersatz</t>
  </si>
  <si>
    <t>Steuerfuss</t>
  </si>
  <si>
    <t>Amt für Steuern</t>
  </si>
  <si>
    <t>Tellsgasse 1</t>
  </si>
  <si>
    <t>6460 Altdorf</t>
  </si>
  <si>
    <t>Quellensteuerberechnung für Kapitalleistungen 2013</t>
  </si>
  <si>
    <t>Art. 110 u. 111 in Verbindung mit Art. 45 StG UR</t>
  </si>
  <si>
    <t>Art. 95 u. 96 DBG in Verbindung mit QStV Anhang Art. 3</t>
  </si>
  <si>
    <t>Quellensteuern</t>
  </si>
  <si>
    <t>aus der 2. oder 3. Säule 3a ohne Wohnsitz oder Aufenthalt in der Schweiz</t>
  </si>
  <si>
    <t>Vorname:</t>
  </si>
  <si>
    <t>Name:</t>
  </si>
  <si>
    <t>Quellensteuerberechnung für Kapitalleistungen 2014</t>
  </si>
  <si>
    <t>Quellensteuerberechnung für Kapitalleistungen 2011</t>
  </si>
  <si>
    <t>Quellensteuerberechnung für Kapitalleistungen 2012</t>
  </si>
  <si>
    <t>Zwischentotal</t>
  </si>
  <si>
    <t>./. Inkassoprovision</t>
  </si>
  <si>
    <t>Kichensteuer:</t>
  </si>
  <si>
    <t>Quellensteuerberechnung für Kapitalleistungen 2015</t>
  </si>
  <si>
    <t>Quellensteuerberechnung für Kapitalleistungen 2016</t>
  </si>
  <si>
    <t>Quellensteuerberechnung für Kapitalleistungen 2017</t>
  </si>
  <si>
    <t>Quellensteuerberechnung für Kapitalleistungen 2018</t>
  </si>
  <si>
    <t>Quellensteuerberechnung für Kapitalleistungen 2019</t>
  </si>
  <si>
    <t>Quellensteuerberechnung für Kapitalleistungen 2020</t>
  </si>
  <si>
    <t xml:space="preserve">Strasse / Nr. </t>
  </si>
  <si>
    <t>PLZ / Ort / Land</t>
  </si>
  <si>
    <t>Geburtsdatum</t>
  </si>
  <si>
    <t>Nationalität/en</t>
  </si>
  <si>
    <t>Zivilstand</t>
  </si>
  <si>
    <t>Konfession</t>
  </si>
  <si>
    <t>andere / keine</t>
  </si>
  <si>
    <t>Berechnung direkte Bundessteuer</t>
  </si>
  <si>
    <t>./. Inkassoprovision (2%, max. Fr. 50)</t>
  </si>
  <si>
    <t xml:space="preserve">Auswahllisten </t>
  </si>
  <si>
    <t>alleinstehende Personen</t>
  </si>
  <si>
    <t>Total</t>
  </si>
  <si>
    <t>verheiratete Personen</t>
  </si>
  <si>
    <t>ledig, geschieden, verwittwet oder getrennt</t>
  </si>
  <si>
    <t>verheiratet oder in eing. Partnerschaft</t>
  </si>
  <si>
    <t>römisch-katholisch oder ev.-ref.</t>
  </si>
  <si>
    <t>Quellensteuerberechnung für Kapitalleistungen 2021</t>
  </si>
  <si>
    <t>auf dem Betrag bis 25'000</t>
  </si>
  <si>
    <t>auf dem Betrag über 25'000 - 50'000</t>
  </si>
  <si>
    <t>auf dem Betrag über 50'000 - 75'000</t>
  </si>
  <si>
    <t>auf dem Betrag über 75'000 - 100'000</t>
  </si>
  <si>
    <t>auf dem Betrag über 100'000 - 125'000</t>
  </si>
  <si>
    <t>auf dem Betrag über 125'000 - 150'000</t>
  </si>
  <si>
    <t>auf dem Betrag über 150'000 - 750'000</t>
  </si>
  <si>
    <t>auf dem Betrag über 150'000 - 900'000</t>
  </si>
  <si>
    <t>auf dem Betrag über 900'000</t>
  </si>
  <si>
    <t>auf dem Betrag über 750'000</t>
  </si>
  <si>
    <t>Quellensteuerberechnung für Kapitalleistungen 2022</t>
  </si>
  <si>
    <t>Quellensteuerberechnung für Kapitalleistungen 2023</t>
  </si>
  <si>
    <t>Quellensteuerberechnung für Kapitalleistungen 2024</t>
  </si>
  <si>
    <t>Quellensteuerberechnung für Kapitalleistungen 2025</t>
  </si>
  <si>
    <t>Quellensteuerberechnung für Kapitalleistungen 2026</t>
  </si>
  <si>
    <t>Satzbestimmend (auf 1'000 abgerundet)</t>
  </si>
  <si>
    <t>steuerbar</t>
  </si>
  <si>
    <t>satzbestimmend</t>
  </si>
  <si>
    <t>Hallo Christine</t>
  </si>
  <si>
    <t>Die Kapitalleistungstarife haben wir ab 2025 für alle Kantone standardisiert. Auszug aus der E-Mail vom 25.09.2024:</t>
  </si>
  <si>
    <t>Kapitalleistungen</t>
  </si>
  <si>
    <t>Gemäss ESTV werden die satzbestimmenden Kapitalleistungen jeweils auf den nächsten 1'000er abgerundet. Dies kann in Nest konfiguriert werden. Bei BS, NW, OW, SZ, UR und ZG ist die Abrundung der satzbestimmenden Leistung nicht integriert, dies würden wir im Zuge der Standardisierung ändern. Bitte teilt uns mit, wenn die Abrundung auf den nächsten 1'000er bei euch nicht integriert werden soll.</t>
  </si>
  <si>
    <t>Im Mailverlauf vom 09.10.2024 und 11.11.2024 von Hansjürg Gerber konnte ich hierzu keinen Widerspruch finden. Folglich wird wie folgt gerechnet: CHF 250'500 wird abgerundet auf CHF 250'000. Somit wird mit diesem Betrag die Satzbestimmung durchgeführt. (1'425.00 + 2.6% von CHF 100'000.00 --&gt; CHF 1'425.00 + CHF 2'600.00 = 4'025.00 Tarifbetrag). CHF 4'025.00 / CHF 250'000.00 ergibt den Tarifansatz von 1.61 %. Dieser wiederum wird auf die Steuerbare Leistung von CHF 250'500 angewendet. 1.61 % von CHF 250'500 ergibt dann die CHF 4'033.05.</t>
  </si>
  <si>
    <t>Bei Fragen meldest du dich einfach.</t>
  </si>
  <si>
    <t>Gruss</t>
  </si>
  <si>
    <t>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</si>
</sst>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Fr.&quot;\ * #,##0.00_ ;_ &quot;Fr.&quot;\ * \-#,##0.00_ ;_ &quot;Fr.&quot;\ * &quot;-&quot;??_ ;_ @_ "/>
    <numFmt numFmtId="43" formatCode="_ * #,##0.00_ ;_ * \-#,##0.00_ ;_ * &quot;-&quot;??_ ;_ @_ "/>
    <numFmt numFmtId="164" formatCode="_ * #,##0.00000_ ;_ * \-#,##0.00000_ ;_ * &quot;-&quot;??_ ;_ @_ "/>
    <numFmt numFmtId="165" formatCode="_ * #,##0_ ;_ * \-#,##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4"/>
      <color theme="1"/>
      <name val="Calibri"/>
      <family val="2"/>
      <scheme val="minor"/>
    </font>
    <font>
      <b/>
      <sz val="20"/>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79998168889431442"/>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10" fontId="0" fillId="0" borderId="0" xfId="0" applyNumberFormat="1"/>
    <xf numFmtId="43" fontId="0" fillId="0" borderId="0" xfId="1" applyFont="1"/>
    <xf numFmtId="164" fontId="0" fillId="0" borderId="0" xfId="0" applyNumberFormat="1"/>
    <xf numFmtId="0" fontId="2" fillId="0" borderId="0" xfId="0" applyFont="1"/>
    <xf numFmtId="44" fontId="0" fillId="0" borderId="0" xfId="3" applyFont="1"/>
    <xf numFmtId="44" fontId="2" fillId="0" borderId="0" xfId="3" applyFont="1"/>
    <xf numFmtId="0" fontId="0" fillId="2" borderId="0" xfId="0" applyFill="1"/>
    <xf numFmtId="0" fontId="0" fillId="3" borderId="0" xfId="0" applyFill="1"/>
    <xf numFmtId="0" fontId="3" fillId="4" borderId="0" xfId="0" applyFont="1" applyFill="1"/>
    <xf numFmtId="44" fontId="3" fillId="4" borderId="0" xfId="3" applyFont="1" applyFill="1"/>
    <xf numFmtId="0" fontId="0" fillId="4" borderId="0" xfId="0" applyFill="1"/>
    <xf numFmtId="0" fontId="3" fillId="3" borderId="0" xfId="0" applyFont="1" applyFill="1"/>
    <xf numFmtId="0" fontId="4" fillId="3" borderId="0" xfId="0" applyFont="1" applyFill="1"/>
    <xf numFmtId="44" fontId="4" fillId="3" borderId="0" xfId="3" applyFont="1" applyFill="1"/>
    <xf numFmtId="10" fontId="0" fillId="0" borderId="0" xfId="2" applyNumberFormat="1" applyFont="1" applyAlignment="1">
      <alignment horizontal="center"/>
    </xf>
    <xf numFmtId="0" fontId="0" fillId="0" borderId="0" xfId="0" applyAlignment="1">
      <alignment horizontal="center"/>
    </xf>
    <xf numFmtId="10" fontId="0" fillId="0" borderId="0" xfId="0" applyNumberFormat="1" applyAlignment="1">
      <alignment horizontal="center"/>
    </xf>
    <xf numFmtId="9" fontId="0" fillId="0" borderId="0" xfId="0" applyNumberFormat="1" applyAlignment="1">
      <alignment horizontal="center"/>
    </xf>
    <xf numFmtId="0" fontId="2" fillId="3" borderId="0" xfId="0" applyFont="1" applyFill="1"/>
    <xf numFmtId="14" fontId="2" fillId="3" borderId="0" xfId="0" applyNumberFormat="1" applyFont="1" applyFill="1" applyAlignment="1">
      <alignment horizontal="left"/>
    </xf>
    <xf numFmtId="44" fontId="2" fillId="0" borderId="0" xfId="3" applyFont="1" applyFill="1"/>
    <xf numFmtId="0" fontId="5" fillId="4" borderId="0" xfId="0" applyFont="1" applyFill="1"/>
    <xf numFmtId="0" fontId="6" fillId="4" borderId="0" xfId="0" applyFont="1" applyFill="1"/>
    <xf numFmtId="0" fontId="6" fillId="0" borderId="0" xfId="0" applyFont="1"/>
    <xf numFmtId="0" fontId="3" fillId="0" borderId="0" xfId="0" applyFont="1"/>
    <xf numFmtId="0" fontId="5" fillId="0" borderId="0" xfId="0" applyFont="1" applyProtection="1">
      <protection locked="0" hidden="1"/>
    </xf>
    <xf numFmtId="44" fontId="3" fillId="0" borderId="0" xfId="3" applyFont="1" applyFill="1" applyProtection="1">
      <protection locked="0" hidden="1"/>
    </xf>
    <xf numFmtId="0" fontId="0" fillId="0" borderId="0" xfId="0" quotePrefix="1"/>
    <xf numFmtId="9" fontId="0" fillId="0" borderId="0" xfId="0" applyNumberFormat="1"/>
    <xf numFmtId="44" fontId="0" fillId="0" borderId="1" xfId="3" applyFont="1" applyBorder="1"/>
    <xf numFmtId="0" fontId="2" fillId="5" borderId="0" xfId="0" applyFont="1" applyFill="1"/>
    <xf numFmtId="0" fontId="2" fillId="6" borderId="0" xfId="0" applyFont="1" applyFill="1"/>
    <xf numFmtId="0" fontId="0" fillId="6" borderId="0" xfId="0" applyFill="1"/>
    <xf numFmtId="44" fontId="0" fillId="0" borderId="0" xfId="0" applyNumberFormat="1"/>
    <xf numFmtId="165" fontId="0" fillId="0" borderId="0" xfId="1" applyNumberFormat="1" applyFont="1"/>
    <xf numFmtId="14" fontId="0" fillId="0" borderId="0" xfId="0" applyNumberFormat="1" applyProtection="1">
      <protection locked="0"/>
    </xf>
    <xf numFmtId="0" fontId="0" fillId="0" borderId="0" xfId="0" applyProtection="1">
      <protection locked="0"/>
    </xf>
    <xf numFmtId="14" fontId="0" fillId="7" borderId="0" xfId="0" applyNumberFormat="1" applyFill="1" applyProtection="1">
      <protection locked="0"/>
    </xf>
    <xf numFmtId="0" fontId="0" fillId="7" borderId="0" xfId="0" applyFill="1" applyProtection="1">
      <protection locked="0"/>
    </xf>
    <xf numFmtId="44" fontId="3" fillId="7" borderId="0" xfId="3" applyFont="1" applyFill="1" applyProtection="1">
      <protection locked="0" hidden="1"/>
    </xf>
    <xf numFmtId="10" fontId="0" fillId="0" borderId="0" xfId="2" applyNumberFormat="1" applyFont="1"/>
    <xf numFmtId="0" fontId="0" fillId="0" borderId="0" xfId="0" applyProtection="1">
      <protection locked="0"/>
    </xf>
    <xf numFmtId="0" fontId="0" fillId="7" borderId="0" xfId="0" applyFill="1" applyProtection="1">
      <protection locked="0"/>
    </xf>
  </cellXfs>
  <cellStyles count="4">
    <cellStyle name="Komma" xfId="1" builtinId="3"/>
    <cellStyle name="Prozent" xfId="2" builtinId="5"/>
    <cellStyle name="Standard" xfId="0" builtinId="0"/>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9EEAE787-5DA4-42B5-BD71-170854A82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2808F3FC-C7F3-4D1B-8DE1-503FE485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B9B39EC8-0840-496B-9D39-54A5ADEF7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0</xdr:row>
      <xdr:rowOff>38100</xdr:rowOff>
    </xdr:from>
    <xdr:to>
      <xdr:col>0</xdr:col>
      <xdr:colOff>1190625</xdr:colOff>
      <xdr:row>1</xdr:row>
      <xdr:rowOff>295275</xdr:rowOff>
    </xdr:to>
    <xdr:pic>
      <xdr:nvPicPr>
        <xdr:cNvPr id="2" name="Picture 5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1143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workbookViewId="0">
      <selection activeCell="B7" sqref="B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27</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IF(B11&lt;900000,F36,B11*2.3/100)</f>
        <v>0</v>
      </c>
      <c r="H16" t="s">
        <v>21</v>
      </c>
    </row>
    <row r="17" spans="1:9" x14ac:dyDescent="0.25">
      <c r="A17" t="s">
        <v>5</v>
      </c>
      <c r="C17" s="17">
        <v>1.9E-2</v>
      </c>
      <c r="D17" s="18">
        <v>1</v>
      </c>
      <c r="F17" s="5">
        <f>B11*C17*D17</f>
        <v>0</v>
      </c>
      <c r="H17" t="s">
        <v>20</v>
      </c>
    </row>
    <row r="18" spans="1:9" x14ac:dyDescent="0.25">
      <c r="A18" t="s">
        <v>6</v>
      </c>
      <c r="C18" s="17">
        <v>1.9E-2</v>
      </c>
      <c r="D18" s="18">
        <v>1.05</v>
      </c>
      <c r="F18" s="5">
        <f>B11*C18*D18</f>
        <v>0</v>
      </c>
      <c r="H18" t="s">
        <v>20</v>
      </c>
    </row>
    <row r="19" spans="1:9" x14ac:dyDescent="0.25">
      <c r="A19" t="s">
        <v>7</v>
      </c>
      <c r="C19" s="17">
        <v>5.0000000000000001E-3</v>
      </c>
      <c r="D19" s="18">
        <v>1.18</v>
      </c>
      <c r="F19" s="5">
        <f>B11*C19*D19</f>
        <v>0</v>
      </c>
      <c r="H19" t="s">
        <v>20</v>
      </c>
    </row>
    <row r="20" spans="1:9" s="4" customFormat="1" x14ac:dyDescent="0.25">
      <c r="F20" s="6"/>
    </row>
    <row r="21" spans="1:9" ht="18.75" x14ac:dyDescent="0.3">
      <c r="A21" s="9" t="s">
        <v>8</v>
      </c>
      <c r="B21" s="9"/>
      <c r="C21" s="9"/>
      <c r="D21" s="9"/>
      <c r="E21" s="22"/>
      <c r="F21" s="10">
        <f>SUM(F16:F19)</f>
        <v>0</v>
      </c>
      <c r="G21" s="22"/>
      <c r="H21" s="22"/>
      <c r="I21" s="22"/>
    </row>
    <row r="22" spans="1:9" x14ac:dyDescent="0.25">
      <c r="A22" s="4"/>
      <c r="B22" s="4"/>
      <c r="C22" s="4"/>
      <c r="D22" s="4"/>
      <c r="F22" s="21"/>
    </row>
    <row r="24" spans="1:9" x14ac:dyDescent="0.25">
      <c r="A24" s="7"/>
      <c r="B24" s="7"/>
      <c r="C24" s="7"/>
      <c r="D24" s="7"/>
      <c r="E24" s="7"/>
      <c r="F24" s="7"/>
      <c r="G24" s="7"/>
      <c r="H24" s="7"/>
      <c r="I24" s="7"/>
    </row>
    <row r="26" spans="1:9" x14ac:dyDescent="0.25">
      <c r="A26" s="4" t="s">
        <v>10</v>
      </c>
    </row>
    <row r="27" spans="1:9" x14ac:dyDescent="0.25">
      <c r="A27" s="2">
        <f>IF(B11&gt;25000, 25000,B11)</f>
        <v>0</v>
      </c>
      <c r="B27" t="s">
        <v>0</v>
      </c>
      <c r="C27" s="1">
        <v>0</v>
      </c>
      <c r="F27" s="5">
        <f t="shared" ref="F27:F34" si="0">A27*C27</f>
        <v>0</v>
      </c>
      <c r="H27" t="s">
        <v>12</v>
      </c>
    </row>
    <row r="28" spans="1:9" x14ac:dyDescent="0.25">
      <c r="A28" s="2">
        <f>IF(B11&gt;50000,25000,B11-A27)</f>
        <v>0</v>
      </c>
      <c r="B28" t="s">
        <v>1</v>
      </c>
      <c r="C28" s="1">
        <v>2E-3</v>
      </c>
      <c r="F28" s="5">
        <f t="shared" si="0"/>
        <v>0</v>
      </c>
      <c r="H28" t="s">
        <v>12</v>
      </c>
    </row>
    <row r="29" spans="1:9" x14ac:dyDescent="0.25">
      <c r="A29" s="2">
        <f>IF(B11&gt;75000,25000,B11-A27-A28)</f>
        <v>0</v>
      </c>
      <c r="B29" t="s">
        <v>1</v>
      </c>
      <c r="C29" s="1">
        <v>5.4999999999999997E-3</v>
      </c>
      <c r="F29" s="5">
        <f t="shared" si="0"/>
        <v>0</v>
      </c>
      <c r="H29" t="s">
        <v>12</v>
      </c>
    </row>
    <row r="30" spans="1:9" x14ac:dyDescent="0.25">
      <c r="A30" s="2">
        <f>IF(B11&gt;100000,25000,B11-A27-A28-A29)</f>
        <v>0</v>
      </c>
      <c r="B30" t="s">
        <v>1</v>
      </c>
      <c r="C30" s="1">
        <v>8.9999999999999993E-3</v>
      </c>
      <c r="F30" s="5">
        <f t="shared" si="0"/>
        <v>0</v>
      </c>
      <c r="H30" t="s">
        <v>12</v>
      </c>
    </row>
    <row r="31" spans="1:9" x14ac:dyDescent="0.25">
      <c r="A31" s="2">
        <f>IF(B11&gt;125000,25000,B11-A27-A28-A29-A30)</f>
        <v>0</v>
      </c>
      <c r="B31" t="s">
        <v>1</v>
      </c>
      <c r="C31" s="1">
        <v>1.2500000000000001E-2</v>
      </c>
      <c r="F31" s="5">
        <f t="shared" si="0"/>
        <v>0</v>
      </c>
      <c r="H31" t="s">
        <v>12</v>
      </c>
    </row>
    <row r="32" spans="1:9" x14ac:dyDescent="0.25">
      <c r="A32" s="2">
        <f>IF(B11&gt;150000,25000,B11-A27-A28-A29-A30-A31)</f>
        <v>0</v>
      </c>
      <c r="B32" t="s">
        <v>1</v>
      </c>
      <c r="C32" s="1">
        <v>0.02</v>
      </c>
      <c r="F32" s="5">
        <f t="shared" si="0"/>
        <v>0</v>
      </c>
      <c r="H32" t="s">
        <v>12</v>
      </c>
    </row>
    <row r="33" spans="1:9" x14ac:dyDescent="0.25">
      <c r="A33" s="2">
        <f>IF(B11&gt;900000,750000,B11-A27-A28-A29-A30-A31-A32)</f>
        <v>0</v>
      </c>
      <c r="B33" t="s">
        <v>2</v>
      </c>
      <c r="C33" s="1">
        <v>2.5999999999999999E-2</v>
      </c>
      <c r="F33" s="5">
        <f t="shared" si="0"/>
        <v>0</v>
      </c>
      <c r="H33" t="s">
        <v>12</v>
      </c>
    </row>
    <row r="34" spans="1:9" x14ac:dyDescent="0.25">
      <c r="A34" s="2">
        <f>IF(B11&gt;900000,B11-A27-A28-A29-A30-A31-A32-A33,0)</f>
        <v>0</v>
      </c>
      <c r="B34" t="s">
        <v>3</v>
      </c>
      <c r="C34" s="1">
        <v>2.3E-2</v>
      </c>
      <c r="F34" s="5">
        <f t="shared" si="0"/>
        <v>0</v>
      </c>
      <c r="H34" t="s">
        <v>12</v>
      </c>
    </row>
    <row r="35" spans="1:9" x14ac:dyDescent="0.25">
      <c r="A35" s="2"/>
      <c r="F35" s="5"/>
    </row>
    <row r="36" spans="1:9" x14ac:dyDescent="0.25">
      <c r="A36" s="2">
        <f>SUM(A27:A35)</f>
        <v>0</v>
      </c>
      <c r="C36" s="3" t="e">
        <f>F36/B11*100</f>
        <v>#DIV/0!</v>
      </c>
      <c r="F36" s="5">
        <f>SUM(F27:F35)</f>
        <v>0</v>
      </c>
    </row>
    <row r="38" spans="1:9" x14ac:dyDescent="0.25">
      <c r="A38" s="19" t="s">
        <v>16</v>
      </c>
      <c r="B38" s="8"/>
      <c r="C38" s="8"/>
      <c r="D38" s="8"/>
      <c r="E38" s="8"/>
      <c r="F38" s="8"/>
      <c r="G38" s="8"/>
      <c r="H38" s="8"/>
      <c r="I38" s="8"/>
    </row>
    <row r="39" spans="1:9" x14ac:dyDescent="0.25">
      <c r="A39" s="19" t="s">
        <v>17</v>
      </c>
      <c r="B39" s="8"/>
      <c r="C39" s="8"/>
      <c r="D39" s="8"/>
      <c r="E39" s="8"/>
      <c r="F39" s="8"/>
      <c r="G39" s="8"/>
      <c r="H39" s="8"/>
      <c r="I39" s="8"/>
    </row>
    <row r="40" spans="1:9" x14ac:dyDescent="0.25">
      <c r="A40" s="19" t="s">
        <v>18</v>
      </c>
      <c r="B40" s="8"/>
      <c r="C40" s="8"/>
      <c r="D40" s="8"/>
      <c r="E40" s="8"/>
      <c r="F40" s="8"/>
      <c r="G40" s="8"/>
      <c r="H40" s="8"/>
      <c r="I40" s="8"/>
    </row>
    <row r="41" spans="1:9" x14ac:dyDescent="0.25">
      <c r="A41" s="4"/>
    </row>
    <row r="42" spans="1:9" x14ac:dyDescent="0.25">
      <c r="A42" s="20">
        <f ca="1">TODAY()</f>
        <v>46052</v>
      </c>
      <c r="B42" s="8"/>
      <c r="C42" s="8"/>
      <c r="D42" s="8"/>
      <c r="E42" s="8"/>
      <c r="F42" s="8"/>
      <c r="G42" s="8"/>
      <c r="H42" s="8"/>
      <c r="I42" s="8"/>
    </row>
  </sheetData>
  <sheetProtection sheet="1" objects="1" scenarios="1"/>
  <pageMargins left="0.7" right="0.7" top="0.78740157499999996" bottom="0.78740157499999996" header="0.3" footer="0.3"/>
  <pageSetup paperSize="9"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4"/>
  <sheetViews>
    <sheetView showGridLines="0" workbookViewId="0">
      <selection activeCell="B12" sqref="B12"/>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37</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1.01</v>
      </c>
      <c r="F18" s="5">
        <f>ROUND((B11*C18*D18)*20,0)/20</f>
        <v>0</v>
      </c>
      <c r="H18" t="s">
        <v>20</v>
      </c>
    </row>
    <row r="19" spans="1:9" x14ac:dyDescent="0.25">
      <c r="A19" t="s">
        <v>7</v>
      </c>
      <c r="C19" s="17">
        <v>5.0000000000000001E-3</v>
      </c>
      <c r="D19" s="18">
        <v>1.1399999999999999</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pageMargins left="0.7" right="0.7" top="0.78740157499999996" bottom="0.78740157499999996" header="0.3" footer="0.3"/>
  <pageSetup paperSize="9"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1"/>
  <sheetViews>
    <sheetView showGridLines="0" workbookViewId="0">
      <selection activeCell="D18" sqref="D18"/>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54</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2"/>
      <c r="C7" s="42"/>
      <c r="D7" s="42"/>
      <c r="E7" s="42"/>
    </row>
    <row r="8" spans="1:9" x14ac:dyDescent="0.25">
      <c r="A8" t="s">
        <v>24</v>
      </c>
      <c r="B8" s="42"/>
      <c r="C8" s="42"/>
      <c r="D8" s="42"/>
      <c r="E8" s="42"/>
    </row>
    <row r="9" spans="1:9" x14ac:dyDescent="0.25">
      <c r="A9" t="s">
        <v>38</v>
      </c>
      <c r="B9" s="42"/>
      <c r="C9" s="42"/>
      <c r="D9" s="42"/>
      <c r="E9" s="42"/>
    </row>
    <row r="10" spans="1:9" x14ac:dyDescent="0.25">
      <c r="A10" t="s">
        <v>39</v>
      </c>
      <c r="B10" s="42"/>
      <c r="C10" s="42"/>
      <c r="D10" s="42"/>
      <c r="E10" s="42"/>
    </row>
    <row r="11" spans="1:9" x14ac:dyDescent="0.25">
      <c r="A11" t="s">
        <v>40</v>
      </c>
      <c r="B11" s="36"/>
      <c r="C11" s="37"/>
      <c r="D11" s="37"/>
      <c r="E11" s="37"/>
    </row>
    <row r="12" spans="1:9" x14ac:dyDescent="0.25">
      <c r="A12" t="s">
        <v>41</v>
      </c>
      <c r="B12" s="42"/>
      <c r="C12" s="42"/>
      <c r="D12" s="42"/>
      <c r="E12" s="42"/>
    </row>
    <row r="14" spans="1:9" x14ac:dyDescent="0.25">
      <c r="A14" t="s">
        <v>42</v>
      </c>
      <c r="B14" s="42"/>
      <c r="C14" s="42"/>
      <c r="D14" s="42"/>
      <c r="E14" s="42"/>
    </row>
    <row r="16" spans="1:9" x14ac:dyDescent="0.25">
      <c r="A16" t="s">
        <v>43</v>
      </c>
      <c r="B16" s="42"/>
      <c r="C16" s="42"/>
      <c r="D16" s="42"/>
      <c r="E16" s="42"/>
    </row>
    <row r="21" spans="1:9" ht="18.75" x14ac:dyDescent="0.3">
      <c r="A21" s="12" t="s">
        <v>9</v>
      </c>
      <c r="B21" s="27">
        <v>0</v>
      </c>
      <c r="C21" s="8"/>
      <c r="D21" s="8"/>
      <c r="E21" s="8"/>
      <c r="F21" s="8"/>
      <c r="G21" s="8"/>
      <c r="H21" s="8"/>
      <c r="I21" s="8"/>
    </row>
    <row r="22" spans="1:9" x14ac:dyDescent="0.25">
      <c r="B22" s="5"/>
    </row>
    <row r="23" spans="1:9" x14ac:dyDescent="0.25">
      <c r="F23" s="5"/>
    </row>
    <row r="24" spans="1:9" s="4" customFormat="1" x14ac:dyDescent="0.25">
      <c r="A24" s="13"/>
      <c r="B24" s="13"/>
      <c r="C24" s="13" t="s">
        <v>14</v>
      </c>
      <c r="D24" s="13" t="s">
        <v>15</v>
      </c>
      <c r="E24" s="13"/>
      <c r="F24" s="14" t="s">
        <v>13</v>
      </c>
      <c r="G24" s="13"/>
      <c r="H24" s="13" t="s">
        <v>11</v>
      </c>
      <c r="I24" s="13"/>
    </row>
    <row r="25" spans="1:9" x14ac:dyDescent="0.25">
      <c r="F25" s="5"/>
    </row>
    <row r="26" spans="1:9" x14ac:dyDescent="0.25">
      <c r="A26" t="s">
        <v>4</v>
      </c>
      <c r="C26" s="15" t="e">
        <f>F26/B21</f>
        <v>#DIV/0!</v>
      </c>
      <c r="D26" s="16"/>
      <c r="F26" s="5">
        <f>IF(B14="verheiratet oder in eing. Partnerschaft",'Var21'!F44,'Var21'!F29)</f>
        <v>0</v>
      </c>
      <c r="H26" t="s">
        <v>21</v>
      </c>
    </row>
    <row r="27" spans="1:9" x14ac:dyDescent="0.25">
      <c r="A27" t="s">
        <v>5</v>
      </c>
      <c r="C27" s="17">
        <v>1.9E-2</v>
      </c>
      <c r="D27" s="18">
        <v>1</v>
      </c>
      <c r="F27" s="5">
        <f>ROUND((B21*C27*D27)*20,0)/20</f>
        <v>0</v>
      </c>
      <c r="H27" t="s">
        <v>20</v>
      </c>
    </row>
    <row r="28" spans="1:9" x14ac:dyDescent="0.25">
      <c r="A28" t="s">
        <v>6</v>
      </c>
      <c r="C28" s="17">
        <v>1.9E-2</v>
      </c>
      <c r="D28" s="18">
        <v>1.01</v>
      </c>
      <c r="F28" s="5">
        <f>ROUND((B21*C28*D28)*20,0)/20</f>
        <v>0</v>
      </c>
      <c r="H28" t="s">
        <v>20</v>
      </c>
    </row>
    <row r="29" spans="1:9" x14ac:dyDescent="0.25">
      <c r="A29" t="s">
        <v>7</v>
      </c>
      <c r="C29" s="17">
        <v>5.0000000000000001E-3</v>
      </c>
      <c r="D29" s="18">
        <v>1.1399999999999999</v>
      </c>
      <c r="F29" s="30">
        <f>ROUND((IF(B16="andere / keine",0,B21*C29*D29))*20,0)/20</f>
        <v>0</v>
      </c>
      <c r="H29" t="s">
        <v>20</v>
      </c>
    </row>
    <row r="30" spans="1:9" x14ac:dyDescent="0.25">
      <c r="A30" t="s">
        <v>29</v>
      </c>
      <c r="C30" s="17"/>
      <c r="D30" s="18"/>
      <c r="F30" s="5">
        <f>SUM(F26:F29)</f>
        <v>0</v>
      </c>
    </row>
    <row r="31" spans="1:9" x14ac:dyDescent="0.25">
      <c r="A31" s="28" t="s">
        <v>46</v>
      </c>
      <c r="B31" s="29"/>
      <c r="C31" s="17">
        <v>0.02</v>
      </c>
      <c r="D31" s="18"/>
      <c r="F31" s="5">
        <f>ROUND((IF(F30*C31&gt;50,50,F30*C31))*20,0)/20</f>
        <v>0</v>
      </c>
    </row>
    <row r="32" spans="1:9" s="4" customFormat="1" x14ac:dyDescent="0.25">
      <c r="F32" s="6"/>
    </row>
    <row r="33" spans="1:9" ht="18.75" x14ac:dyDescent="0.3">
      <c r="A33" s="9" t="s">
        <v>8</v>
      </c>
      <c r="B33" s="9"/>
      <c r="C33" s="9"/>
      <c r="D33" s="9"/>
      <c r="E33" s="22"/>
      <c r="F33" s="10">
        <f>F30-F31</f>
        <v>0</v>
      </c>
      <c r="G33" s="22"/>
      <c r="H33" s="22"/>
      <c r="I33" s="22"/>
    </row>
    <row r="34" spans="1:9" x14ac:dyDescent="0.25">
      <c r="A34" s="4"/>
      <c r="B34" s="4"/>
      <c r="C34" s="4"/>
      <c r="D34" s="4"/>
      <c r="F34" s="21"/>
    </row>
    <row r="37" spans="1:9" x14ac:dyDescent="0.25">
      <c r="A37" s="19" t="s">
        <v>16</v>
      </c>
      <c r="B37" s="8"/>
      <c r="C37" s="8"/>
      <c r="D37" s="8"/>
      <c r="E37" s="8"/>
      <c r="F37" s="8"/>
      <c r="G37" s="8"/>
      <c r="H37" s="8"/>
      <c r="I37" s="8"/>
    </row>
    <row r="38" spans="1:9" x14ac:dyDescent="0.25">
      <c r="A38" s="19" t="s">
        <v>17</v>
      </c>
      <c r="B38" s="8"/>
      <c r="C38" s="8"/>
      <c r="D38" s="8"/>
      <c r="E38" s="8"/>
      <c r="F38" s="8"/>
      <c r="G38" s="8"/>
      <c r="H38" s="8"/>
      <c r="I38" s="8"/>
    </row>
    <row r="39" spans="1:9" x14ac:dyDescent="0.25">
      <c r="A39" s="19" t="s">
        <v>18</v>
      </c>
      <c r="B39" s="8"/>
      <c r="C39" s="8"/>
      <c r="D39" s="8"/>
      <c r="E39" s="8"/>
      <c r="F39" s="8"/>
      <c r="G39" s="8"/>
      <c r="H39" s="8"/>
      <c r="I39" s="8"/>
    </row>
    <row r="40" spans="1:9" x14ac:dyDescent="0.25">
      <c r="A40" s="4"/>
    </row>
    <row r="41" spans="1:9" x14ac:dyDescent="0.25">
      <c r="A41" s="20">
        <f ca="1">TODAY()</f>
        <v>46052</v>
      </c>
      <c r="B41" s="8"/>
      <c r="C41" s="8"/>
      <c r="D41" s="8"/>
      <c r="E41" s="8"/>
      <c r="F41" s="8"/>
      <c r="G41" s="8"/>
      <c r="H41" s="8"/>
      <c r="I41" s="8"/>
    </row>
  </sheetData>
  <sheetProtection sheet="1" objects="1" scenarios="1"/>
  <mergeCells count="7">
    <mergeCell ref="B14:E14"/>
    <mergeCell ref="B16:E16"/>
    <mergeCell ref="B7:E7"/>
    <mergeCell ref="B8:E8"/>
    <mergeCell ref="B9:E9"/>
    <mergeCell ref="B10:E10"/>
    <mergeCell ref="B12:E12"/>
  </mergeCells>
  <dataValidations count="1">
    <dataValidation type="date" allowBlank="1" showInputMessage="1" showErrorMessage="1" sqref="B11" xr:uid="{00000000-0002-0000-0A00-000000000000}">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Bitte wählen Sie einen auf die steuerpflichtige Person zutreffenden Zivilstand aus. " xr:uid="{00000000-0002-0000-0A00-000001000000}">
          <x14:formula1>
            <xm:f>'Var21'!$A$4:$A$5</xm:f>
          </x14:formula1>
          <xm:sqref>B14:E14</xm:sqref>
        </x14:dataValidation>
        <x14:dataValidation type="list" allowBlank="1" showInputMessage="1" showErrorMessage="1" prompt="Bitte geben Sie die auf die steuerpflichtige Person zutreffende Konfession an." xr:uid="{00000000-0002-0000-0A00-000002000000}">
          <x14:formula1>
            <xm:f>'Var21'!$C$4:$C$5</xm:f>
          </x14:formula1>
          <xm:sqref>B16:E16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1"/>
  <sheetViews>
    <sheetView showGridLines="0" topLeftCell="A4" workbookViewId="0">
      <selection activeCell="F20" sqref="F20"/>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65</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2"/>
      <c r="C7" s="42"/>
      <c r="D7" s="42"/>
      <c r="E7" s="42"/>
    </row>
    <row r="8" spans="1:9" x14ac:dyDescent="0.25">
      <c r="A8" t="s">
        <v>24</v>
      </c>
      <c r="B8" s="42"/>
      <c r="C8" s="42"/>
      <c r="D8" s="42"/>
      <c r="E8" s="42"/>
    </row>
    <row r="9" spans="1:9" x14ac:dyDescent="0.25">
      <c r="A9" t="s">
        <v>38</v>
      </c>
      <c r="B9" s="42"/>
      <c r="C9" s="42"/>
      <c r="D9" s="42"/>
      <c r="E9" s="42"/>
    </row>
    <row r="10" spans="1:9" x14ac:dyDescent="0.25">
      <c r="A10" t="s">
        <v>39</v>
      </c>
      <c r="B10" s="42"/>
      <c r="C10" s="42"/>
      <c r="D10" s="42"/>
      <c r="E10" s="42"/>
    </row>
    <row r="11" spans="1:9" x14ac:dyDescent="0.25">
      <c r="A11" t="s">
        <v>40</v>
      </c>
      <c r="B11" s="36"/>
      <c r="C11" s="37"/>
      <c r="D11" s="37"/>
      <c r="E11" s="37"/>
    </row>
    <row r="12" spans="1:9" x14ac:dyDescent="0.25">
      <c r="A12" t="s">
        <v>41</v>
      </c>
      <c r="B12" s="42"/>
      <c r="C12" s="42"/>
      <c r="D12" s="42"/>
      <c r="E12" s="42"/>
    </row>
    <row r="14" spans="1:9" x14ac:dyDescent="0.25">
      <c r="A14" t="s">
        <v>42</v>
      </c>
      <c r="B14" s="42" t="s">
        <v>51</v>
      </c>
      <c r="C14" s="42"/>
      <c r="D14" s="42"/>
      <c r="E14" s="42"/>
    </row>
    <row r="16" spans="1:9" x14ac:dyDescent="0.25">
      <c r="A16" t="s">
        <v>43</v>
      </c>
      <c r="B16" s="42" t="s">
        <v>44</v>
      </c>
      <c r="C16" s="42"/>
      <c r="D16" s="42"/>
      <c r="E16" s="42"/>
    </row>
    <row r="21" spans="1:9" ht="18.75" x14ac:dyDescent="0.3">
      <c r="A21" s="12" t="s">
        <v>9</v>
      </c>
      <c r="B21" s="27"/>
      <c r="C21" s="8"/>
      <c r="D21" s="8"/>
      <c r="E21" s="8"/>
      <c r="F21" s="8"/>
      <c r="G21" s="8"/>
      <c r="H21" s="8"/>
      <c r="I21" s="8"/>
    </row>
    <row r="22" spans="1:9" x14ac:dyDescent="0.25">
      <c r="B22" s="5"/>
    </row>
    <row r="23" spans="1:9" x14ac:dyDescent="0.25">
      <c r="F23" s="5"/>
    </row>
    <row r="24" spans="1:9" s="4" customFormat="1" x14ac:dyDescent="0.25">
      <c r="A24" s="13"/>
      <c r="B24" s="13"/>
      <c r="C24" s="13" t="s">
        <v>14</v>
      </c>
      <c r="D24" s="13" t="s">
        <v>15</v>
      </c>
      <c r="E24" s="13"/>
      <c r="F24" s="14" t="s">
        <v>13</v>
      </c>
      <c r="G24" s="13"/>
      <c r="H24" s="13" t="s">
        <v>11</v>
      </c>
      <c r="I24" s="13"/>
    </row>
    <row r="25" spans="1:9" x14ac:dyDescent="0.25">
      <c r="F25" s="5"/>
    </row>
    <row r="26" spans="1:9" x14ac:dyDescent="0.25">
      <c r="A26" t="s">
        <v>4</v>
      </c>
      <c r="C26" s="15" t="e">
        <f>F26/B21</f>
        <v>#DIV/0!</v>
      </c>
      <c r="D26" s="16"/>
      <c r="F26" s="5">
        <f>IF(B14="verheiratet oder in eing. Partnerschaft",'Var22'!F44,'Var22'!F29)</f>
        <v>0</v>
      </c>
      <c r="H26" t="s">
        <v>21</v>
      </c>
    </row>
    <row r="27" spans="1:9" x14ac:dyDescent="0.25">
      <c r="A27" t="s">
        <v>5</v>
      </c>
      <c r="C27" s="17">
        <v>1.9E-2</v>
      </c>
      <c r="D27" s="18">
        <v>1</v>
      </c>
      <c r="F27" s="5">
        <f>ROUND((B21*C27*D27)*20,0)/20</f>
        <v>0</v>
      </c>
      <c r="H27" t="s">
        <v>20</v>
      </c>
    </row>
    <row r="28" spans="1:9" x14ac:dyDescent="0.25">
      <c r="A28" t="s">
        <v>6</v>
      </c>
      <c r="C28" s="17">
        <v>1.9E-2</v>
      </c>
      <c r="D28" s="18">
        <v>1.01</v>
      </c>
      <c r="F28" s="5">
        <f>ROUND((B21*C28*D28)*20,0)/20</f>
        <v>0</v>
      </c>
      <c r="H28" t="s">
        <v>20</v>
      </c>
    </row>
    <row r="29" spans="1:9" x14ac:dyDescent="0.25">
      <c r="A29" t="s">
        <v>7</v>
      </c>
      <c r="C29" s="17">
        <v>5.0000000000000001E-3</v>
      </c>
      <c r="D29" s="18">
        <v>1.1200000000000001</v>
      </c>
      <c r="F29" s="30">
        <f>ROUND((IF(B16="andere / keine",0,B21*C29*D29))*20,0)/20</f>
        <v>0</v>
      </c>
      <c r="H29" t="s">
        <v>20</v>
      </c>
    </row>
    <row r="30" spans="1:9" x14ac:dyDescent="0.25">
      <c r="A30" t="s">
        <v>29</v>
      </c>
      <c r="C30" s="17"/>
      <c r="D30" s="18"/>
      <c r="F30" s="5">
        <f>SUM(F26:F29)</f>
        <v>0</v>
      </c>
    </row>
    <row r="31" spans="1:9" x14ac:dyDescent="0.25">
      <c r="A31" s="28" t="s">
        <v>46</v>
      </c>
      <c r="B31" s="29"/>
      <c r="C31" s="17">
        <v>0.02</v>
      </c>
      <c r="D31" s="18"/>
      <c r="F31" s="5">
        <f>ROUND((IF(F30*C31&gt;50,50,F30*C31))*20,0)/20</f>
        <v>0</v>
      </c>
    </row>
    <row r="32" spans="1:9" s="4" customFormat="1" x14ac:dyDescent="0.25">
      <c r="F32" s="6"/>
    </row>
    <row r="33" spans="1:9" ht="18.75" x14ac:dyDescent="0.3">
      <c r="A33" s="9" t="s">
        <v>8</v>
      </c>
      <c r="B33" s="9"/>
      <c r="C33" s="9"/>
      <c r="D33" s="9"/>
      <c r="E33" s="22"/>
      <c r="F33" s="10">
        <f>F30-F31</f>
        <v>0</v>
      </c>
      <c r="G33" s="22"/>
      <c r="H33" s="22"/>
      <c r="I33" s="22"/>
    </row>
    <row r="34" spans="1:9" x14ac:dyDescent="0.25">
      <c r="A34" s="4"/>
      <c r="B34" s="4"/>
      <c r="C34" s="4"/>
      <c r="D34" s="4"/>
      <c r="F34" s="21"/>
    </row>
    <row r="37" spans="1:9" x14ac:dyDescent="0.25">
      <c r="A37" s="19" t="s">
        <v>16</v>
      </c>
      <c r="B37" s="8"/>
      <c r="C37" s="8"/>
      <c r="D37" s="8"/>
      <c r="E37" s="8"/>
      <c r="F37" s="8"/>
      <c r="G37" s="8"/>
      <c r="H37" s="8"/>
      <c r="I37" s="8"/>
    </row>
    <row r="38" spans="1:9" x14ac:dyDescent="0.25">
      <c r="A38" s="19" t="s">
        <v>17</v>
      </c>
      <c r="B38" s="8"/>
      <c r="C38" s="8"/>
      <c r="D38" s="8"/>
      <c r="E38" s="8"/>
      <c r="F38" s="8"/>
      <c r="G38" s="8"/>
      <c r="H38" s="8"/>
      <c r="I38" s="8"/>
    </row>
    <row r="39" spans="1:9" x14ac:dyDescent="0.25">
      <c r="A39" s="19" t="s">
        <v>18</v>
      </c>
      <c r="B39" s="8"/>
      <c r="C39" s="8"/>
      <c r="D39" s="8"/>
      <c r="E39" s="8"/>
      <c r="F39" s="8"/>
      <c r="G39" s="8"/>
      <c r="H39" s="8"/>
      <c r="I39" s="8"/>
    </row>
    <row r="40" spans="1:9" x14ac:dyDescent="0.25">
      <c r="A40" s="4"/>
    </row>
    <row r="41" spans="1:9" x14ac:dyDescent="0.25">
      <c r="A41" s="20">
        <f ca="1">TODAY()</f>
        <v>46052</v>
      </c>
      <c r="B41" s="8"/>
      <c r="C41" s="8"/>
      <c r="D41" s="8"/>
      <c r="E41" s="8"/>
      <c r="F41" s="8"/>
      <c r="G41" s="8"/>
      <c r="H41" s="8"/>
      <c r="I41" s="8"/>
    </row>
  </sheetData>
  <sheetProtection sheet="1" objects="1" scenarios="1"/>
  <mergeCells count="7">
    <mergeCell ref="B16:E16"/>
    <mergeCell ref="B7:E7"/>
    <mergeCell ref="B8:E8"/>
    <mergeCell ref="B9:E9"/>
    <mergeCell ref="B10:E10"/>
    <mergeCell ref="B12:E12"/>
    <mergeCell ref="B14:E14"/>
  </mergeCells>
  <dataValidations count="1">
    <dataValidation type="date" allowBlank="1" showInputMessage="1" showErrorMessage="1" sqref="B11" xr:uid="{00000000-0002-0000-0B00-000000000000}">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Bitte geben Sie die auf die steuerpflichtige Person zutreffende Konfession an." xr:uid="{00000000-0002-0000-0B00-000001000000}">
          <x14:formula1>
            <xm:f>'Var21'!$C$4:$C$5</xm:f>
          </x14:formula1>
          <xm:sqref>B16:E16</xm:sqref>
        </x14:dataValidation>
        <x14:dataValidation type="list" allowBlank="1" showInputMessage="1" showErrorMessage="1" prompt="Bitte wählen Sie einen auf die steuerpflichtige Person zutreffenden Zivilstand aus. " xr:uid="{00000000-0002-0000-0B00-000002000000}">
          <x14:formula1>
            <xm:f>'Var21'!$A$4:$A$5</xm:f>
          </x14:formula1>
          <xm:sqref>B14:E14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9"/>
  <sheetViews>
    <sheetView showGridLines="0" topLeftCell="A10" workbookViewId="0">
      <selection activeCell="B20" sqref="B20"/>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66</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3"/>
      <c r="C7" s="43"/>
      <c r="D7" s="43"/>
      <c r="E7" s="43"/>
    </row>
    <row r="8" spans="1:9" x14ac:dyDescent="0.25">
      <c r="A8" t="s">
        <v>24</v>
      </c>
      <c r="B8" s="43"/>
      <c r="C8" s="43"/>
      <c r="D8" s="43"/>
      <c r="E8" s="43"/>
    </row>
    <row r="9" spans="1:9" x14ac:dyDescent="0.25">
      <c r="A9" t="s">
        <v>38</v>
      </c>
      <c r="B9" s="43"/>
      <c r="C9" s="43"/>
      <c r="D9" s="43"/>
      <c r="E9" s="43"/>
    </row>
    <row r="10" spans="1:9" x14ac:dyDescent="0.25">
      <c r="A10" t="s">
        <v>39</v>
      </c>
      <c r="B10" s="43"/>
      <c r="C10" s="43"/>
      <c r="D10" s="43"/>
      <c r="E10" s="43"/>
    </row>
    <row r="11" spans="1:9" x14ac:dyDescent="0.25">
      <c r="A11" t="s">
        <v>40</v>
      </c>
      <c r="B11" s="38"/>
      <c r="C11" s="39"/>
      <c r="D11" s="39"/>
      <c r="E11" s="39"/>
    </row>
    <row r="12" spans="1:9" x14ac:dyDescent="0.25">
      <c r="A12" t="s">
        <v>41</v>
      </c>
      <c r="B12" s="43"/>
      <c r="C12" s="43"/>
      <c r="D12" s="43"/>
      <c r="E12" s="43"/>
    </row>
    <row r="14" spans="1:9" x14ac:dyDescent="0.25">
      <c r="A14" t="s">
        <v>42</v>
      </c>
      <c r="B14" s="43" t="s">
        <v>51</v>
      </c>
      <c r="C14" s="43"/>
      <c r="D14" s="43"/>
      <c r="E14" s="43"/>
    </row>
    <row r="20" spans="1:9" ht="18.75" x14ac:dyDescent="0.3">
      <c r="A20" s="12" t="s">
        <v>9</v>
      </c>
      <c r="B20" s="40"/>
      <c r="C20" s="8"/>
      <c r="D20" s="8"/>
      <c r="E20" s="8"/>
      <c r="F20" s="8"/>
      <c r="G20" s="8"/>
      <c r="H20" s="8"/>
      <c r="I20" s="8"/>
    </row>
    <row r="21" spans="1:9" x14ac:dyDescent="0.25">
      <c r="B21" s="5"/>
    </row>
    <row r="22" spans="1:9" x14ac:dyDescent="0.25">
      <c r="F22" s="5"/>
    </row>
    <row r="23" spans="1:9" s="4" customFormat="1" x14ac:dyDescent="0.25">
      <c r="A23" s="13"/>
      <c r="B23" s="13"/>
      <c r="C23" s="13" t="s">
        <v>14</v>
      </c>
      <c r="D23" s="13" t="s">
        <v>15</v>
      </c>
      <c r="E23" s="13"/>
      <c r="F23" s="14" t="s">
        <v>13</v>
      </c>
      <c r="G23" s="13"/>
      <c r="H23" s="13" t="s">
        <v>11</v>
      </c>
      <c r="I23" s="13"/>
    </row>
    <row r="24" spans="1:9" x14ac:dyDescent="0.25">
      <c r="F24" s="5"/>
    </row>
    <row r="25" spans="1:9" x14ac:dyDescent="0.25">
      <c r="A25" t="s">
        <v>4</v>
      </c>
      <c r="C25" s="15" t="e">
        <f>F25/B20</f>
        <v>#DIV/0!</v>
      </c>
      <c r="D25" s="16"/>
      <c r="F25" s="5">
        <f>IF(B14="verheiratet oder in eing. Partnerschaft",'Var23'!F44,'Var23'!F29)</f>
        <v>0</v>
      </c>
      <c r="H25" t="s">
        <v>21</v>
      </c>
    </row>
    <row r="26" spans="1:9" x14ac:dyDescent="0.25">
      <c r="A26" t="s">
        <v>5</v>
      </c>
      <c r="C26" s="17">
        <v>1.9E-2</v>
      </c>
      <c r="D26" s="18">
        <v>1</v>
      </c>
      <c r="F26" s="5">
        <f>ROUND((B20*C26*D26)*20,0)/20</f>
        <v>0</v>
      </c>
      <c r="H26" t="s">
        <v>20</v>
      </c>
    </row>
    <row r="27" spans="1:9" x14ac:dyDescent="0.25">
      <c r="A27" t="s">
        <v>6</v>
      </c>
      <c r="C27" s="17">
        <v>1.9E-2</v>
      </c>
      <c r="D27" s="18">
        <v>1</v>
      </c>
      <c r="F27" s="30">
        <f>ROUND((B20*C27*D27)*20,0)/20</f>
        <v>0</v>
      </c>
      <c r="H27" t="s">
        <v>20</v>
      </c>
    </row>
    <row r="28" spans="1:9" x14ac:dyDescent="0.25">
      <c r="A28" t="s">
        <v>29</v>
      </c>
      <c r="C28" s="17"/>
      <c r="D28" s="18"/>
      <c r="F28" s="5">
        <f>SUM(F25:F27)</f>
        <v>0</v>
      </c>
    </row>
    <row r="29" spans="1:9" x14ac:dyDescent="0.25">
      <c r="A29" s="28" t="s">
        <v>46</v>
      </c>
      <c r="B29" s="29"/>
      <c r="C29" s="17">
        <v>0.02</v>
      </c>
      <c r="D29" s="18"/>
      <c r="F29" s="5">
        <f>ROUND((IF(F28*C29&gt;50,50,F28*C29))*20,0)/20</f>
        <v>0</v>
      </c>
    </row>
    <row r="30" spans="1:9" s="4" customFormat="1" x14ac:dyDescent="0.25">
      <c r="F30" s="6"/>
    </row>
    <row r="31" spans="1:9" ht="18.75" x14ac:dyDescent="0.3">
      <c r="A31" s="9" t="s">
        <v>8</v>
      </c>
      <c r="B31" s="9"/>
      <c r="C31" s="9"/>
      <c r="D31" s="9"/>
      <c r="E31" s="22"/>
      <c r="F31" s="10">
        <f>F28-F29</f>
        <v>0</v>
      </c>
      <c r="G31" s="22"/>
      <c r="H31" s="22"/>
      <c r="I31" s="22"/>
    </row>
    <row r="32" spans="1:9" x14ac:dyDescent="0.25">
      <c r="A32" s="4"/>
      <c r="B32" s="4"/>
      <c r="C32" s="4"/>
      <c r="D32" s="4"/>
      <c r="F32" s="21"/>
    </row>
    <row r="35" spans="1:9" x14ac:dyDescent="0.25">
      <c r="A35" s="19" t="s">
        <v>16</v>
      </c>
      <c r="B35" s="8"/>
      <c r="C35" s="8"/>
      <c r="D35" s="8"/>
      <c r="E35" s="8"/>
      <c r="F35" s="8"/>
      <c r="G35" s="8"/>
      <c r="H35" s="8"/>
      <c r="I35" s="8"/>
    </row>
    <row r="36" spans="1:9" x14ac:dyDescent="0.25">
      <c r="A36" s="19" t="s">
        <v>17</v>
      </c>
      <c r="B36" s="8"/>
      <c r="C36" s="8"/>
      <c r="D36" s="8"/>
      <c r="E36" s="8"/>
      <c r="F36" s="8"/>
      <c r="G36" s="8"/>
      <c r="H36" s="8"/>
      <c r="I36" s="8"/>
    </row>
    <row r="37" spans="1:9" x14ac:dyDescent="0.25">
      <c r="A37" s="19" t="s">
        <v>18</v>
      </c>
      <c r="B37" s="8"/>
      <c r="C37" s="8"/>
      <c r="D37" s="8"/>
      <c r="E37" s="8"/>
      <c r="F37" s="8"/>
      <c r="G37" s="8"/>
      <c r="H37" s="8"/>
      <c r="I37" s="8"/>
    </row>
    <row r="38" spans="1:9" x14ac:dyDescent="0.25">
      <c r="A38" s="4"/>
    </row>
    <row r="39" spans="1:9" x14ac:dyDescent="0.25">
      <c r="A39" s="20">
        <f ca="1">TODAY()</f>
        <v>46052</v>
      </c>
      <c r="B39" s="8"/>
      <c r="C39" s="8"/>
      <c r="D39" s="8"/>
      <c r="E39" s="8"/>
      <c r="F39" s="8"/>
      <c r="G39" s="8"/>
      <c r="H39" s="8"/>
      <c r="I39" s="8"/>
    </row>
  </sheetData>
  <sheetProtection sheet="1" objects="1" scenarios="1"/>
  <mergeCells count="6">
    <mergeCell ref="B14:E14"/>
    <mergeCell ref="B7:E7"/>
    <mergeCell ref="B8:E8"/>
    <mergeCell ref="B9:E9"/>
    <mergeCell ref="B10:E10"/>
    <mergeCell ref="B12:E12"/>
  </mergeCells>
  <dataValidations count="1">
    <dataValidation type="date" allowBlank="1" showInputMessage="1" showErrorMessage="1" sqref="B11" xr:uid="{00000000-0002-0000-0C00-000000000000}">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Bitte wählen Sie einen auf die steuerpflichtige Person zutreffenden Zivilstand aus. " xr:uid="{00000000-0002-0000-0C00-000001000000}">
          <x14:formula1>
            <xm:f>'Var21'!$A$4:$A$5</xm:f>
          </x14:formula1>
          <xm:sqref>B14:E14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700B-5FE8-4400-AADD-57F16D22EA08}">
  <sheetPr>
    <pageSetUpPr fitToPage="1"/>
  </sheetPr>
  <dimension ref="A1:I39"/>
  <sheetViews>
    <sheetView showGridLines="0" workbookViewId="0">
      <selection activeCell="A51" sqref="A51"/>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67</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3"/>
      <c r="C7" s="43"/>
      <c r="D7" s="43"/>
      <c r="E7" s="43"/>
    </row>
    <row r="8" spans="1:9" x14ac:dyDescent="0.25">
      <c r="A8" t="s">
        <v>24</v>
      </c>
      <c r="B8" s="43"/>
      <c r="C8" s="43"/>
      <c r="D8" s="43"/>
      <c r="E8" s="43"/>
    </row>
    <row r="9" spans="1:9" x14ac:dyDescent="0.25">
      <c r="A9" t="s">
        <v>38</v>
      </c>
      <c r="B9" s="43"/>
      <c r="C9" s="43"/>
      <c r="D9" s="43"/>
      <c r="E9" s="43"/>
    </row>
    <row r="10" spans="1:9" x14ac:dyDescent="0.25">
      <c r="A10" t="s">
        <v>39</v>
      </c>
      <c r="B10" s="43"/>
      <c r="C10" s="43"/>
      <c r="D10" s="43"/>
      <c r="E10" s="43"/>
    </row>
    <row r="11" spans="1:9" x14ac:dyDescent="0.25">
      <c r="A11" t="s">
        <v>40</v>
      </c>
      <c r="B11" s="38"/>
      <c r="C11" s="39"/>
      <c r="D11" s="39"/>
      <c r="E11" s="39"/>
    </row>
    <row r="12" spans="1:9" x14ac:dyDescent="0.25">
      <c r="A12" t="s">
        <v>41</v>
      </c>
      <c r="B12" s="43"/>
      <c r="C12" s="43"/>
      <c r="D12" s="43"/>
      <c r="E12" s="43"/>
    </row>
    <row r="14" spans="1:9" x14ac:dyDescent="0.25">
      <c r="A14" t="s">
        <v>42</v>
      </c>
      <c r="B14" s="43" t="s">
        <v>51</v>
      </c>
      <c r="C14" s="43"/>
      <c r="D14" s="43"/>
      <c r="E14" s="43"/>
    </row>
    <row r="20" spans="1:9" ht="18.75" x14ac:dyDescent="0.3">
      <c r="A20" s="12" t="s">
        <v>9</v>
      </c>
      <c r="B20" s="40"/>
      <c r="C20" s="8"/>
      <c r="D20" s="8"/>
      <c r="E20" s="8"/>
      <c r="F20" s="8"/>
      <c r="G20" s="8"/>
      <c r="H20" s="8"/>
      <c r="I20" s="8"/>
    </row>
    <row r="21" spans="1:9" x14ac:dyDescent="0.25">
      <c r="B21" s="5"/>
    </row>
    <row r="22" spans="1:9" x14ac:dyDescent="0.25">
      <c r="F22" s="5"/>
    </row>
    <row r="23" spans="1:9" s="4" customFormat="1" x14ac:dyDescent="0.25">
      <c r="A23" s="13"/>
      <c r="B23" s="13"/>
      <c r="C23" s="13" t="s">
        <v>14</v>
      </c>
      <c r="D23" s="13" t="s">
        <v>15</v>
      </c>
      <c r="E23" s="13"/>
      <c r="F23" s="14" t="s">
        <v>13</v>
      </c>
      <c r="G23" s="13"/>
      <c r="H23" s="13" t="s">
        <v>11</v>
      </c>
      <c r="I23" s="13"/>
    </row>
    <row r="24" spans="1:9" x14ac:dyDescent="0.25">
      <c r="F24" s="5"/>
    </row>
    <row r="25" spans="1:9" x14ac:dyDescent="0.25">
      <c r="A25" t="s">
        <v>4</v>
      </c>
      <c r="C25" s="15" t="e">
        <f>F25/B20</f>
        <v>#DIV/0!</v>
      </c>
      <c r="D25" s="16"/>
      <c r="F25" s="5">
        <f>IF(B14="verheiratet oder in eing. Partnerschaft",'Var24'!F44,'Var24'!F29)</f>
        <v>0</v>
      </c>
      <c r="H25" t="s">
        <v>21</v>
      </c>
    </row>
    <row r="26" spans="1:9" x14ac:dyDescent="0.25">
      <c r="A26" t="s">
        <v>5</v>
      </c>
      <c r="C26" s="17">
        <v>1.9E-2</v>
      </c>
      <c r="D26" s="18">
        <v>1</v>
      </c>
      <c r="F26" s="5">
        <f>ROUND((B20*C26*D26)*20,0)/20</f>
        <v>0</v>
      </c>
      <c r="H26" t="s">
        <v>20</v>
      </c>
    </row>
    <row r="27" spans="1:9" x14ac:dyDescent="0.25">
      <c r="A27" t="s">
        <v>6</v>
      </c>
      <c r="C27" s="17">
        <v>1.9E-2</v>
      </c>
      <c r="D27" s="18">
        <v>0.99</v>
      </c>
      <c r="F27" s="30">
        <f>ROUND((B20*C27*D27)*20,0)/20</f>
        <v>0</v>
      </c>
      <c r="H27" t="s">
        <v>20</v>
      </c>
    </row>
    <row r="28" spans="1:9" x14ac:dyDescent="0.25">
      <c r="A28" t="s">
        <v>29</v>
      </c>
      <c r="C28" s="17"/>
      <c r="D28" s="18"/>
      <c r="F28" s="5">
        <f>SUM(F25:F27)</f>
        <v>0</v>
      </c>
    </row>
    <row r="29" spans="1:9" x14ac:dyDescent="0.25">
      <c r="A29" s="28" t="s">
        <v>46</v>
      </c>
      <c r="B29" s="29"/>
      <c r="C29" s="17">
        <v>0.02</v>
      </c>
      <c r="D29" s="18"/>
      <c r="F29" s="5">
        <f>ROUND((IF(F28*C29&gt;50,50,F28*C29))*20,0)/20</f>
        <v>0</v>
      </c>
    </row>
    <row r="30" spans="1:9" s="4" customFormat="1" x14ac:dyDescent="0.25">
      <c r="F30" s="6"/>
    </row>
    <row r="31" spans="1:9" ht="18.75" x14ac:dyDescent="0.3">
      <c r="A31" s="9" t="s">
        <v>8</v>
      </c>
      <c r="B31" s="9"/>
      <c r="C31" s="9"/>
      <c r="D31" s="9"/>
      <c r="E31" s="22"/>
      <c r="F31" s="10">
        <f>F28-F29</f>
        <v>0</v>
      </c>
      <c r="G31" s="22"/>
      <c r="H31" s="22"/>
      <c r="I31" s="22"/>
    </row>
    <row r="32" spans="1:9" x14ac:dyDescent="0.25">
      <c r="A32" s="4"/>
      <c r="B32" s="4"/>
      <c r="C32" s="4"/>
      <c r="D32" s="4"/>
      <c r="F32" s="21"/>
    </row>
    <row r="35" spans="1:9" x14ac:dyDescent="0.25">
      <c r="A35" s="19" t="s">
        <v>16</v>
      </c>
      <c r="B35" s="8"/>
      <c r="C35" s="8"/>
      <c r="D35" s="8"/>
      <c r="E35" s="8"/>
      <c r="F35" s="8"/>
      <c r="G35" s="8"/>
      <c r="H35" s="8"/>
      <c r="I35" s="8"/>
    </row>
    <row r="36" spans="1:9" x14ac:dyDescent="0.25">
      <c r="A36" s="19" t="s">
        <v>17</v>
      </c>
      <c r="B36" s="8"/>
      <c r="C36" s="8"/>
      <c r="D36" s="8"/>
      <c r="E36" s="8"/>
      <c r="F36" s="8"/>
      <c r="G36" s="8"/>
      <c r="H36" s="8"/>
      <c r="I36" s="8"/>
    </row>
    <row r="37" spans="1:9" x14ac:dyDescent="0.25">
      <c r="A37" s="19" t="s">
        <v>18</v>
      </c>
      <c r="B37" s="8"/>
      <c r="C37" s="8"/>
      <c r="D37" s="8"/>
      <c r="E37" s="8"/>
      <c r="F37" s="8"/>
      <c r="G37" s="8"/>
      <c r="H37" s="8"/>
      <c r="I37" s="8"/>
    </row>
    <row r="38" spans="1:9" x14ac:dyDescent="0.25">
      <c r="A38" s="4"/>
    </row>
    <row r="39" spans="1:9" x14ac:dyDescent="0.25">
      <c r="A39" s="20">
        <f ca="1">TODAY()</f>
        <v>46052</v>
      </c>
      <c r="B39" s="8"/>
      <c r="C39" s="8"/>
      <c r="D39" s="8"/>
      <c r="E39" s="8"/>
      <c r="F39" s="8"/>
      <c r="G39" s="8"/>
      <c r="H39" s="8"/>
      <c r="I39" s="8"/>
    </row>
  </sheetData>
  <mergeCells count="6">
    <mergeCell ref="B14:E14"/>
    <mergeCell ref="B7:E7"/>
    <mergeCell ref="B8:E8"/>
    <mergeCell ref="B9:E9"/>
    <mergeCell ref="B10:E10"/>
    <mergeCell ref="B12:E12"/>
  </mergeCells>
  <dataValidations count="1">
    <dataValidation type="date" allowBlank="1" showInputMessage="1" showErrorMessage="1" sqref="B11" xr:uid="{975FE11B-EC06-4DDD-99D0-D5AAC0DF253B}">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Bitte wählen Sie einen auf die steuerpflichtige Person zutreffenden Zivilstand aus. " xr:uid="{4E46A93B-9D4F-4CAD-8974-24066D35B5D7}">
          <x14:formula1>
            <xm:f>'Var21'!$A$4:$A$5</xm:f>
          </x14:formula1>
          <xm:sqref>B14:E14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3F44-9C07-4728-B03F-74D04039BD3C}">
  <sheetPr>
    <pageSetUpPr fitToPage="1"/>
  </sheetPr>
  <dimension ref="A1:I39"/>
  <sheetViews>
    <sheetView showGridLines="0" workbookViewId="0">
      <selection activeCell="B14" sqref="B14:E14"/>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68</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3"/>
      <c r="C7" s="43"/>
      <c r="D7" s="43"/>
      <c r="E7" s="43"/>
    </row>
    <row r="8" spans="1:9" x14ac:dyDescent="0.25">
      <c r="A8" t="s">
        <v>24</v>
      </c>
      <c r="B8" s="43"/>
      <c r="C8" s="43"/>
      <c r="D8" s="43"/>
      <c r="E8" s="43"/>
    </row>
    <row r="9" spans="1:9" x14ac:dyDescent="0.25">
      <c r="A9" t="s">
        <v>38</v>
      </c>
      <c r="B9" s="43"/>
      <c r="C9" s="43"/>
      <c r="D9" s="43"/>
      <c r="E9" s="43"/>
    </row>
    <row r="10" spans="1:9" x14ac:dyDescent="0.25">
      <c r="A10" t="s">
        <v>39</v>
      </c>
      <c r="B10" s="43"/>
      <c r="C10" s="43"/>
      <c r="D10" s="43"/>
      <c r="E10" s="43"/>
    </row>
    <row r="11" spans="1:9" x14ac:dyDescent="0.25">
      <c r="A11" t="s">
        <v>40</v>
      </c>
      <c r="B11" s="38"/>
      <c r="C11" s="39"/>
      <c r="D11" s="39"/>
      <c r="E11" s="39"/>
    </row>
    <row r="12" spans="1:9" x14ac:dyDescent="0.25">
      <c r="A12" t="s">
        <v>41</v>
      </c>
      <c r="B12" s="43"/>
      <c r="C12" s="43"/>
      <c r="D12" s="43"/>
      <c r="E12" s="43"/>
    </row>
    <row r="14" spans="1:9" x14ac:dyDescent="0.25">
      <c r="A14" t="s">
        <v>42</v>
      </c>
      <c r="B14" s="43" t="s">
        <v>51</v>
      </c>
      <c r="C14" s="43"/>
      <c r="D14" s="43"/>
      <c r="E14" s="43"/>
    </row>
    <row r="20" spans="1:9" ht="18.75" x14ac:dyDescent="0.3">
      <c r="A20" s="12" t="s">
        <v>9</v>
      </c>
      <c r="B20" s="40">
        <v>0</v>
      </c>
      <c r="C20" s="8"/>
      <c r="D20" s="8"/>
      <c r="E20" s="8"/>
      <c r="F20" s="8"/>
      <c r="G20" s="8"/>
      <c r="H20" s="8"/>
      <c r="I20" s="8"/>
    </row>
    <row r="21" spans="1:9" x14ac:dyDescent="0.25">
      <c r="B21" s="5"/>
    </row>
    <row r="22" spans="1:9" x14ac:dyDescent="0.25">
      <c r="F22" s="5"/>
    </row>
    <row r="23" spans="1:9" s="4" customFormat="1" x14ac:dyDescent="0.25">
      <c r="A23" s="13"/>
      <c r="B23" s="13"/>
      <c r="C23" s="13" t="s">
        <v>14</v>
      </c>
      <c r="D23" s="13" t="s">
        <v>15</v>
      </c>
      <c r="E23" s="13"/>
      <c r="F23" s="14" t="s">
        <v>13</v>
      </c>
      <c r="G23" s="13"/>
      <c r="H23" s="13" t="s">
        <v>11</v>
      </c>
      <c r="I23" s="13"/>
    </row>
    <row r="24" spans="1:9" x14ac:dyDescent="0.25">
      <c r="F24" s="5"/>
    </row>
    <row r="25" spans="1:9" x14ac:dyDescent="0.25">
      <c r="A25" t="s">
        <v>4</v>
      </c>
      <c r="C25" s="15" t="e">
        <f>F25/B20</f>
        <v>#DIV/0!</v>
      </c>
      <c r="D25" s="16"/>
      <c r="F25" s="5">
        <f>IF(B14="verheiratet oder in eing. Partnerschaft",'Var25'!F44,'Var25'!F29)</f>
        <v>0</v>
      </c>
      <c r="H25" t="s">
        <v>21</v>
      </c>
    </row>
    <row r="26" spans="1:9" x14ac:dyDescent="0.25">
      <c r="A26" t="s">
        <v>5</v>
      </c>
      <c r="C26" s="17">
        <v>1.9E-2</v>
      </c>
      <c r="D26" s="18">
        <v>1</v>
      </c>
      <c r="F26" s="5">
        <f>ROUND((B20*C26*D26)*20,0)/20</f>
        <v>0</v>
      </c>
      <c r="H26" t="s">
        <v>20</v>
      </c>
    </row>
    <row r="27" spans="1:9" x14ac:dyDescent="0.25">
      <c r="A27" t="s">
        <v>6</v>
      </c>
      <c r="C27" s="17">
        <v>1.9E-2</v>
      </c>
      <c r="D27" s="18">
        <v>0.99</v>
      </c>
      <c r="F27" s="30">
        <f>ROUND((B20*C27*D27)*20,0)/20</f>
        <v>0</v>
      </c>
      <c r="H27" t="s">
        <v>20</v>
      </c>
    </row>
    <row r="28" spans="1:9" x14ac:dyDescent="0.25">
      <c r="A28" t="s">
        <v>29</v>
      </c>
      <c r="C28" s="17"/>
      <c r="D28" s="18"/>
      <c r="F28" s="5">
        <f>SUM(F25:F27)</f>
        <v>0</v>
      </c>
    </row>
    <row r="29" spans="1:9" x14ac:dyDescent="0.25">
      <c r="A29" s="28" t="s">
        <v>46</v>
      </c>
      <c r="B29" s="29"/>
      <c r="C29" s="17">
        <v>0.01</v>
      </c>
      <c r="D29" s="18"/>
      <c r="F29" s="5">
        <f>ROUND((IF(F28*C29&gt;50,50,F28*C29))*20,0)/20</f>
        <v>0</v>
      </c>
    </row>
    <row r="30" spans="1:9" s="4" customFormat="1" x14ac:dyDescent="0.25">
      <c r="F30" s="6"/>
    </row>
    <row r="31" spans="1:9" ht="18.75" x14ac:dyDescent="0.3">
      <c r="A31" s="9" t="s">
        <v>8</v>
      </c>
      <c r="B31" s="9"/>
      <c r="C31" s="9"/>
      <c r="D31" s="9"/>
      <c r="E31" s="22"/>
      <c r="F31" s="10">
        <f>F28-F29</f>
        <v>0</v>
      </c>
      <c r="G31" s="22"/>
      <c r="H31" s="22"/>
      <c r="I31" s="22"/>
    </row>
    <row r="32" spans="1:9" x14ac:dyDescent="0.25">
      <c r="A32" s="4"/>
      <c r="B32" s="4"/>
      <c r="C32" s="4"/>
      <c r="D32" s="4"/>
      <c r="F32" s="21"/>
    </row>
    <row r="35" spans="1:9" x14ac:dyDescent="0.25">
      <c r="A35" s="19" t="s">
        <v>16</v>
      </c>
      <c r="B35" s="8"/>
      <c r="C35" s="8"/>
      <c r="D35" s="8"/>
      <c r="E35" s="8"/>
      <c r="F35" s="8"/>
      <c r="G35" s="8"/>
      <c r="H35" s="8"/>
      <c r="I35" s="8"/>
    </row>
    <row r="36" spans="1:9" x14ac:dyDescent="0.25">
      <c r="A36" s="19" t="s">
        <v>17</v>
      </c>
      <c r="B36" s="8"/>
      <c r="C36" s="8"/>
      <c r="D36" s="8"/>
      <c r="E36" s="8"/>
      <c r="F36" s="8"/>
      <c r="G36" s="8"/>
      <c r="H36" s="8"/>
      <c r="I36" s="8"/>
    </row>
    <row r="37" spans="1:9" x14ac:dyDescent="0.25">
      <c r="A37" s="19" t="s">
        <v>18</v>
      </c>
      <c r="B37" s="8"/>
      <c r="C37" s="8"/>
      <c r="D37" s="8"/>
      <c r="E37" s="8"/>
      <c r="F37" s="8"/>
      <c r="G37" s="8"/>
      <c r="H37" s="8"/>
      <c r="I37" s="8"/>
    </row>
    <row r="38" spans="1:9" x14ac:dyDescent="0.25">
      <c r="A38" s="4"/>
    </row>
    <row r="39" spans="1:9" x14ac:dyDescent="0.25">
      <c r="A39" s="20">
        <f ca="1">TODAY()</f>
        <v>46052</v>
      </c>
      <c r="B39" s="8"/>
      <c r="C39" s="8"/>
      <c r="D39" s="8"/>
      <c r="E39" s="8"/>
      <c r="F39" s="8"/>
      <c r="G39" s="8"/>
      <c r="H39" s="8"/>
      <c r="I39" s="8"/>
    </row>
  </sheetData>
  <sheetProtection sheet="1" objects="1" scenarios="1"/>
  <mergeCells count="6">
    <mergeCell ref="B14:E14"/>
    <mergeCell ref="B7:E7"/>
    <mergeCell ref="B8:E8"/>
    <mergeCell ref="B9:E9"/>
    <mergeCell ref="B10:E10"/>
    <mergeCell ref="B12:E12"/>
  </mergeCells>
  <dataValidations count="1">
    <dataValidation type="date" allowBlank="1" showInputMessage="1" showErrorMessage="1" sqref="B11" xr:uid="{5700EDF7-AA57-48FD-990E-0C1F65238DE7}">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Bitte wählen Sie einen auf die steuerpflichtige Person zutreffenden Zivilstand aus. " xr:uid="{06A9ECB8-ABB9-4361-AA66-5E653ED6D1C7}">
          <x14:formula1>
            <xm:f>'Var21'!$A$4:$A$5</xm:f>
          </x14:formula1>
          <xm:sqref>B14:E14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C457-43C6-472B-8C2C-F68DD8476414}">
  <sheetPr>
    <pageSetUpPr fitToPage="1"/>
  </sheetPr>
  <dimension ref="A1:I39"/>
  <sheetViews>
    <sheetView showGridLines="0" tabSelected="1" workbookViewId="0">
      <selection activeCell="B20" sqref="B20"/>
    </sheetView>
  </sheetViews>
  <sheetFormatPr baseColWidth="10" defaultRowHeight="15" x14ac:dyDescent="0.25"/>
  <cols>
    <col min="1" max="1" width="21" customWidth="1"/>
    <col min="2" max="2" width="24.85546875" customWidth="1"/>
    <col min="5" max="5" width="5.42578125" customWidth="1"/>
    <col min="6" max="6" width="18.85546875" bestFit="1"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69</v>
      </c>
      <c r="B4" s="11"/>
      <c r="C4" s="11"/>
      <c r="D4" s="11"/>
      <c r="E4" s="11"/>
      <c r="F4" s="11"/>
      <c r="G4" s="11"/>
      <c r="H4" s="11"/>
      <c r="I4" s="11"/>
    </row>
    <row r="5" spans="1:9" ht="26.25" x14ac:dyDescent="0.4">
      <c r="A5" s="23" t="s">
        <v>23</v>
      </c>
      <c r="B5" s="11"/>
      <c r="C5" s="11"/>
      <c r="D5" s="11"/>
      <c r="E5" s="11"/>
      <c r="F5" s="11"/>
      <c r="G5" s="11"/>
      <c r="H5" s="11"/>
      <c r="I5" s="11"/>
    </row>
    <row r="7" spans="1:9" x14ac:dyDescent="0.25">
      <c r="A7" t="s">
        <v>25</v>
      </c>
      <c r="B7" s="43"/>
      <c r="C7" s="43"/>
      <c r="D7" s="43"/>
      <c r="E7" s="43"/>
    </row>
    <row r="8" spans="1:9" x14ac:dyDescent="0.25">
      <c r="A8" t="s">
        <v>24</v>
      </c>
      <c r="B8" s="43"/>
      <c r="C8" s="43"/>
      <c r="D8" s="43"/>
      <c r="E8" s="43"/>
    </row>
    <row r="9" spans="1:9" x14ac:dyDescent="0.25">
      <c r="A9" t="s">
        <v>38</v>
      </c>
      <c r="B9" s="43"/>
      <c r="C9" s="43"/>
      <c r="D9" s="43"/>
      <c r="E9" s="43"/>
    </row>
    <row r="10" spans="1:9" x14ac:dyDescent="0.25">
      <c r="A10" t="s">
        <v>39</v>
      </c>
      <c r="B10" s="43"/>
      <c r="C10" s="43"/>
      <c r="D10" s="43"/>
      <c r="E10" s="43"/>
    </row>
    <row r="11" spans="1:9" x14ac:dyDescent="0.25">
      <c r="A11" t="s">
        <v>40</v>
      </c>
      <c r="B11" s="38"/>
      <c r="C11" s="39"/>
      <c r="D11" s="39"/>
      <c r="E11" s="39"/>
    </row>
    <row r="12" spans="1:9" x14ac:dyDescent="0.25">
      <c r="A12" t="s">
        <v>41</v>
      </c>
      <c r="B12" s="43"/>
      <c r="C12" s="43"/>
      <c r="D12" s="43"/>
      <c r="E12" s="43"/>
    </row>
    <row r="14" spans="1:9" x14ac:dyDescent="0.25">
      <c r="A14" t="s">
        <v>42</v>
      </c>
      <c r="B14" s="43" t="s">
        <v>51</v>
      </c>
      <c r="C14" s="43"/>
      <c r="D14" s="43"/>
      <c r="E14" s="43"/>
    </row>
    <row r="20" spans="1:9" ht="18.75" x14ac:dyDescent="0.3">
      <c r="A20" s="12" t="s">
        <v>9</v>
      </c>
      <c r="B20" s="40">
        <v>0</v>
      </c>
      <c r="C20" s="8"/>
      <c r="D20" s="8"/>
      <c r="E20" s="8"/>
      <c r="F20" s="8"/>
      <c r="G20" s="8"/>
      <c r="H20" s="8"/>
      <c r="I20" s="8"/>
    </row>
    <row r="21" spans="1:9" x14ac:dyDescent="0.25">
      <c r="B21" s="5"/>
    </row>
    <row r="22" spans="1:9" x14ac:dyDescent="0.25">
      <c r="F22" s="5"/>
    </row>
    <row r="23" spans="1:9" s="4" customFormat="1" x14ac:dyDescent="0.25">
      <c r="A23" s="13"/>
      <c r="B23" s="13"/>
      <c r="C23" s="13" t="s">
        <v>14</v>
      </c>
      <c r="D23" s="13" t="s">
        <v>15</v>
      </c>
      <c r="E23" s="13"/>
      <c r="F23" s="14" t="s">
        <v>13</v>
      </c>
      <c r="G23" s="13"/>
      <c r="H23" s="13" t="s">
        <v>11</v>
      </c>
      <c r="I23" s="13"/>
    </row>
    <row r="24" spans="1:9" x14ac:dyDescent="0.25">
      <c r="F24" s="5"/>
    </row>
    <row r="25" spans="1:9" x14ac:dyDescent="0.25">
      <c r="A25" t="s">
        <v>4</v>
      </c>
      <c r="C25" s="15" t="e">
        <f>F25/B20</f>
        <v>#DIV/0!</v>
      </c>
      <c r="D25" s="16"/>
      <c r="F25" s="5" t="e">
        <f>IF(B14="verheiratet oder in eing. Partnerschaft",'Var26'!F45,'Var26'!F30)</f>
        <v>#DIV/0!</v>
      </c>
      <c r="H25" t="s">
        <v>21</v>
      </c>
    </row>
    <row r="26" spans="1:9" x14ac:dyDescent="0.25">
      <c r="A26" t="s">
        <v>5</v>
      </c>
      <c r="C26" s="17">
        <v>1.9E-2</v>
      </c>
      <c r="D26" s="18">
        <v>1</v>
      </c>
      <c r="F26" s="5">
        <f>ROUND((B20*C26*D26)*20,0)/20</f>
        <v>0</v>
      </c>
      <c r="H26" t="s">
        <v>20</v>
      </c>
    </row>
    <row r="27" spans="1:9" x14ac:dyDescent="0.25">
      <c r="A27" t="s">
        <v>6</v>
      </c>
      <c r="C27" s="17">
        <v>1.9E-2</v>
      </c>
      <c r="D27" s="18">
        <v>0.99</v>
      </c>
      <c r="F27" s="30">
        <f>ROUND((B20*C27*D27)*20,0)/20</f>
        <v>0</v>
      </c>
      <c r="H27" t="s">
        <v>20</v>
      </c>
    </row>
    <row r="28" spans="1:9" x14ac:dyDescent="0.25">
      <c r="A28" t="s">
        <v>29</v>
      </c>
      <c r="C28" s="17"/>
      <c r="D28" s="18"/>
      <c r="F28" s="5" t="e">
        <f>SUM(F25:F27)</f>
        <v>#DIV/0!</v>
      </c>
    </row>
    <row r="29" spans="1:9" x14ac:dyDescent="0.25">
      <c r="A29" s="28" t="s">
        <v>46</v>
      </c>
      <c r="B29" s="29"/>
      <c r="C29" s="17">
        <v>0.01</v>
      </c>
      <c r="D29" s="18"/>
      <c r="F29" s="5" t="e">
        <f>ROUND((IF(F28*C29&gt;50,50,F28*C29))*20,0)/20</f>
        <v>#DIV/0!</v>
      </c>
    </row>
    <row r="30" spans="1:9" s="4" customFormat="1" x14ac:dyDescent="0.25">
      <c r="F30" s="6"/>
    </row>
    <row r="31" spans="1:9" ht="18.75" x14ac:dyDescent="0.3">
      <c r="A31" s="9" t="s">
        <v>8</v>
      </c>
      <c r="B31" s="9"/>
      <c r="C31" s="9"/>
      <c r="D31" s="9"/>
      <c r="E31" s="22"/>
      <c r="F31" s="10" t="e">
        <f>F28-F29</f>
        <v>#DIV/0!</v>
      </c>
      <c r="G31" s="22"/>
      <c r="H31" s="22"/>
      <c r="I31" s="22"/>
    </row>
    <row r="32" spans="1:9" x14ac:dyDescent="0.25">
      <c r="A32" s="4"/>
      <c r="B32" s="4"/>
      <c r="C32" s="4"/>
      <c r="D32" s="4"/>
      <c r="F32" s="21"/>
    </row>
    <row r="35" spans="1:9" x14ac:dyDescent="0.25">
      <c r="A35" s="19" t="s">
        <v>16</v>
      </c>
      <c r="B35" s="8"/>
      <c r="C35" s="8"/>
      <c r="D35" s="8"/>
      <c r="E35" s="8"/>
      <c r="F35" s="8"/>
      <c r="G35" s="8"/>
      <c r="H35" s="8"/>
      <c r="I35" s="8"/>
    </row>
    <row r="36" spans="1:9" x14ac:dyDescent="0.25">
      <c r="A36" s="19" t="s">
        <v>17</v>
      </c>
      <c r="B36" s="8"/>
      <c r="C36" s="8"/>
      <c r="D36" s="8"/>
      <c r="E36" s="8"/>
      <c r="F36" s="8"/>
      <c r="G36" s="8"/>
      <c r="H36" s="8"/>
      <c r="I36" s="8"/>
    </row>
    <row r="37" spans="1:9" x14ac:dyDescent="0.25">
      <c r="A37" s="19" t="s">
        <v>18</v>
      </c>
      <c r="B37" s="8"/>
      <c r="C37" s="8"/>
      <c r="D37" s="8"/>
      <c r="E37" s="8"/>
      <c r="F37" s="8"/>
      <c r="G37" s="8"/>
      <c r="H37" s="8"/>
      <c r="I37" s="8"/>
    </row>
    <row r="38" spans="1:9" x14ac:dyDescent="0.25">
      <c r="A38" s="4"/>
    </row>
    <row r="39" spans="1:9" x14ac:dyDescent="0.25">
      <c r="A39" s="20">
        <f ca="1">TODAY()</f>
        <v>46052</v>
      </c>
      <c r="B39" s="8"/>
      <c r="C39" s="8"/>
      <c r="D39" s="8"/>
      <c r="E39" s="8"/>
      <c r="F39" s="8"/>
      <c r="G39" s="8"/>
      <c r="H39" s="8"/>
      <c r="I39" s="8"/>
    </row>
  </sheetData>
  <sheetProtection sheet="1" objects="1" scenarios="1"/>
  <mergeCells count="6">
    <mergeCell ref="B14:E14"/>
    <mergeCell ref="B7:E7"/>
    <mergeCell ref="B8:E8"/>
    <mergeCell ref="B9:E9"/>
    <mergeCell ref="B10:E10"/>
    <mergeCell ref="B12:E12"/>
  </mergeCells>
  <dataValidations count="1">
    <dataValidation type="date" allowBlank="1" showInputMessage="1" showErrorMessage="1" sqref="B11" xr:uid="{0D72B7BF-61B5-4314-BF9F-1B328D40DB2D}">
      <formula1>1</formula1>
      <formula2>2958465</formula2>
    </dataValidation>
  </dataValidations>
  <pageMargins left="0.7" right="0.7" top="0.78740157499999996" bottom="0.78740157499999996" header="0.3" footer="0.3"/>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Bitte wählen Sie einen auf die steuerpflichtige Person zutreffenden Zivilstand aus. " xr:uid="{3B235D81-97B2-4766-82A9-F7606CA41948}">
          <x14:formula1>
            <xm:f>'Var21'!$A$4:$A$5</xm:f>
          </x14:formula1>
          <xm:sqref>B14:E14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4"/>
  <sheetViews>
    <sheetView workbookViewId="0">
      <selection activeCell="F17" sqref="F17"/>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'2021'!B21</f>
        <v>0</v>
      </c>
    </row>
    <row r="18" spans="1:8" x14ac:dyDescent="0.25">
      <c r="A18" t="s">
        <v>48</v>
      </c>
    </row>
    <row r="20" spans="1:8" x14ac:dyDescent="0.25">
      <c r="A20" s="35">
        <f>IF(F17&gt;25000, 25000,F17)</f>
        <v>0</v>
      </c>
      <c r="B20" t="s">
        <v>55</v>
      </c>
      <c r="C20" s="1">
        <v>0</v>
      </c>
      <c r="F20" s="5">
        <f>A20*C20</f>
        <v>0</v>
      </c>
      <c r="H20" t="s">
        <v>12</v>
      </c>
    </row>
    <row r="21" spans="1:8" x14ac:dyDescent="0.25">
      <c r="A21" s="35">
        <f>IF(F17&gt;50000,25000,F17-A20)</f>
        <v>0</v>
      </c>
      <c r="B21" t="s">
        <v>56</v>
      </c>
      <c r="C21" s="1">
        <v>3.5000000000000001E-3</v>
      </c>
      <c r="F21" s="5">
        <f t="shared" ref="F21:F27" si="0">C21*A21</f>
        <v>0</v>
      </c>
      <c r="H21" t="s">
        <v>12</v>
      </c>
    </row>
    <row r="22" spans="1:8" x14ac:dyDescent="0.25">
      <c r="A22" s="35">
        <f>IF(F17&gt;75000,25000,F17-A20-A21)</f>
        <v>0</v>
      </c>
      <c r="B22" t="s">
        <v>57</v>
      </c>
      <c r="C22" s="1">
        <v>6.4999999999999997E-3</v>
      </c>
      <c r="F22" s="5">
        <f t="shared" si="0"/>
        <v>0</v>
      </c>
      <c r="H22" t="s">
        <v>12</v>
      </c>
    </row>
    <row r="23" spans="1:8" x14ac:dyDescent="0.25">
      <c r="A23" s="35">
        <f>IF(F17&gt;100000,25000,F17-A20-A21-A22)</f>
        <v>0</v>
      </c>
      <c r="B23" t="s">
        <v>58</v>
      </c>
      <c r="C23" s="1">
        <v>1.2999999999999999E-2</v>
      </c>
      <c r="F23" s="5">
        <f t="shared" si="0"/>
        <v>0</v>
      </c>
      <c r="H23" t="s">
        <v>12</v>
      </c>
    </row>
    <row r="24" spans="1:8" x14ac:dyDescent="0.25">
      <c r="A24" s="35">
        <f>IF(F17&gt;125000,25000,F17-A20-A21-A22-A23)</f>
        <v>0</v>
      </c>
      <c r="B24" t="s">
        <v>59</v>
      </c>
      <c r="C24" s="1">
        <v>1.7000000000000001E-2</v>
      </c>
      <c r="F24" s="5">
        <f t="shared" si="0"/>
        <v>0</v>
      </c>
      <c r="H24" t="s">
        <v>12</v>
      </c>
    </row>
    <row r="25" spans="1:8" x14ac:dyDescent="0.25">
      <c r="A25" s="35">
        <f>IF(F17&gt;150000,25000,F17-A20-A21-A22-A23-A24)</f>
        <v>0</v>
      </c>
      <c r="B25" t="s">
        <v>60</v>
      </c>
      <c r="C25" s="1">
        <v>0.02</v>
      </c>
      <c r="F25" s="5">
        <f t="shared" si="0"/>
        <v>0</v>
      </c>
      <c r="H25" t="s">
        <v>12</v>
      </c>
    </row>
    <row r="26" spans="1:8" x14ac:dyDescent="0.25">
      <c r="A26" s="35">
        <f>IF(F17&gt;900000,600000,F17-A20-A21-A22-A23-A24-A25)</f>
        <v>0</v>
      </c>
      <c r="B26" t="s">
        <v>61</v>
      </c>
      <c r="C26" s="1">
        <v>2.5999999999999999E-2</v>
      </c>
      <c r="F26" s="5">
        <f t="shared" si="0"/>
        <v>0</v>
      </c>
      <c r="H26" t="s">
        <v>12</v>
      </c>
    </row>
    <row r="27" spans="1:8" x14ac:dyDescent="0.25">
      <c r="A27" s="35">
        <f>IF(F17&gt;900000,F17-A20-A21-A22-A23-A24-A25-A26,0)</f>
        <v>0</v>
      </c>
      <c r="B27" t="s">
        <v>64</v>
      </c>
      <c r="C27" s="1">
        <v>2.3E-2</v>
      </c>
      <c r="F27" s="5">
        <f t="shared" si="0"/>
        <v>0</v>
      </c>
      <c r="H27" t="s">
        <v>12</v>
      </c>
    </row>
    <row r="29" spans="1:8" x14ac:dyDescent="0.25">
      <c r="A29" t="s">
        <v>49</v>
      </c>
      <c r="F29" s="34">
        <f>SUM(F20:F28)</f>
        <v>0</v>
      </c>
    </row>
    <row r="32" spans="1:8" x14ac:dyDescent="0.25">
      <c r="A32" s="4" t="s">
        <v>10</v>
      </c>
      <c r="F32" s="34">
        <f>'2021'!B21</f>
        <v>0</v>
      </c>
    </row>
    <row r="33" spans="1:8" x14ac:dyDescent="0.25">
      <c r="A33" t="s">
        <v>50</v>
      </c>
    </row>
    <row r="35" spans="1:8" x14ac:dyDescent="0.25">
      <c r="A35" s="35">
        <f>IF(F32&gt;25000, 25000,F32)</f>
        <v>0</v>
      </c>
      <c r="B35" t="s">
        <v>55</v>
      </c>
      <c r="C35" s="1">
        <v>0</v>
      </c>
      <c r="F35" s="5">
        <f>C35*A35</f>
        <v>0</v>
      </c>
      <c r="H35" t="s">
        <v>12</v>
      </c>
    </row>
    <row r="36" spans="1:8" x14ac:dyDescent="0.25">
      <c r="A36" s="35">
        <f>IF(F32&gt;50000,25000,F32-A35)</f>
        <v>0</v>
      </c>
      <c r="B36" t="s">
        <v>56</v>
      </c>
      <c r="C36" s="1">
        <v>2E-3</v>
      </c>
      <c r="F36" s="5">
        <f t="shared" ref="F36:F42" si="1">C36*A36</f>
        <v>0</v>
      </c>
      <c r="H36" t="s">
        <v>12</v>
      </c>
    </row>
    <row r="37" spans="1:8" x14ac:dyDescent="0.25">
      <c r="A37" s="35">
        <f>IF(F32&gt;75000,25000,F32-A35-A36)</f>
        <v>0</v>
      </c>
      <c r="B37" t="s">
        <v>57</v>
      </c>
      <c r="C37" s="1">
        <v>5.0000000000000001E-3</v>
      </c>
      <c r="F37" s="5">
        <f t="shared" si="1"/>
        <v>0</v>
      </c>
      <c r="H37" t="s">
        <v>12</v>
      </c>
    </row>
    <row r="38" spans="1:8" x14ac:dyDescent="0.25">
      <c r="A38" s="35">
        <f>IF(F32&gt;100000,25000,F32-A35-A36-A37)</f>
        <v>0</v>
      </c>
      <c r="B38" t="s">
        <v>58</v>
      </c>
      <c r="C38" s="1">
        <v>8.9999999999999993E-3</v>
      </c>
      <c r="F38" s="5">
        <f t="shared" si="1"/>
        <v>0</v>
      </c>
      <c r="H38" t="s">
        <v>12</v>
      </c>
    </row>
    <row r="39" spans="1:8" x14ac:dyDescent="0.25">
      <c r="A39" s="35">
        <f>IF(F32&gt;125000,25000,F32-A35-A36-A37-A38)</f>
        <v>0</v>
      </c>
      <c r="B39" t="s">
        <v>59</v>
      </c>
      <c r="C39" s="1">
        <v>1.2500000000000001E-2</v>
      </c>
      <c r="F39" s="5">
        <f t="shared" si="1"/>
        <v>0</v>
      </c>
      <c r="H39" t="s">
        <v>12</v>
      </c>
    </row>
    <row r="40" spans="1:8" x14ac:dyDescent="0.25">
      <c r="A40" s="35">
        <f>IF(F32&gt;150000,25000,F32-A35-A36-A37-A38-A39)</f>
        <v>0</v>
      </c>
      <c r="B40" t="s">
        <v>60</v>
      </c>
      <c r="C40" s="1">
        <v>0.02</v>
      </c>
      <c r="F40" s="5">
        <f t="shared" si="1"/>
        <v>0</v>
      </c>
      <c r="H40" t="s">
        <v>12</v>
      </c>
    </row>
    <row r="41" spans="1:8" x14ac:dyDescent="0.25">
      <c r="A41" s="35">
        <f>IF(F32&gt;900000,750000,F32-A35-A36-A37-A38-A39-A40)</f>
        <v>0</v>
      </c>
      <c r="B41" t="s">
        <v>62</v>
      </c>
      <c r="C41" s="1">
        <v>2.5999999999999999E-2</v>
      </c>
      <c r="F41" s="5">
        <f t="shared" si="1"/>
        <v>0</v>
      </c>
      <c r="H41" t="s">
        <v>12</v>
      </c>
    </row>
    <row r="42" spans="1:8" x14ac:dyDescent="0.25">
      <c r="A42" s="35">
        <f>IF(F32&gt;900000,F32-A35-A36-A37-A38-A39-A40-A41,0)</f>
        <v>0</v>
      </c>
      <c r="B42" t="s">
        <v>63</v>
      </c>
      <c r="C42" s="1">
        <v>2.3E-2</v>
      </c>
      <c r="F42" s="5">
        <f t="shared" si="1"/>
        <v>0</v>
      </c>
      <c r="H42" t="s">
        <v>12</v>
      </c>
    </row>
    <row r="44" spans="1:8" x14ac:dyDescent="0.25">
      <c r="A44" t="s">
        <v>49</v>
      </c>
      <c r="F44" s="34">
        <f>SUM(F35:F43)</f>
        <v>0</v>
      </c>
    </row>
  </sheetData>
  <sheetProtection sheet="1" objects="1" scenarios="1"/>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9CFD-4B87-442D-A659-0CA7AE5A2B55}">
  <dimension ref="A1:I44"/>
  <sheetViews>
    <sheetView workbookViewId="0">
      <selection activeCell="F33" sqref="F33"/>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'2022'!B21</f>
        <v>0</v>
      </c>
    </row>
    <row r="18" spans="1:8" x14ac:dyDescent="0.25">
      <c r="A18" t="s">
        <v>48</v>
      </c>
    </row>
    <row r="20" spans="1:8" x14ac:dyDescent="0.25">
      <c r="A20" s="35">
        <f>IF(F17&gt;25000, 25000,F17)</f>
        <v>0</v>
      </c>
      <c r="B20" t="s">
        <v>55</v>
      </c>
      <c r="C20" s="1">
        <v>0</v>
      </c>
      <c r="F20" s="5">
        <f>A20*C20</f>
        <v>0</v>
      </c>
      <c r="H20" t="s">
        <v>12</v>
      </c>
    </row>
    <row r="21" spans="1:8" x14ac:dyDescent="0.25">
      <c r="A21" s="35">
        <f>IF(F17&gt;50000,25000,F17-A20)</f>
        <v>0</v>
      </c>
      <c r="B21" t="s">
        <v>56</v>
      </c>
      <c r="C21" s="1">
        <v>3.5000000000000001E-3</v>
      </c>
      <c r="F21" s="5">
        <f t="shared" ref="F21:F27" si="0">C21*A21</f>
        <v>0</v>
      </c>
      <c r="H21" t="s">
        <v>12</v>
      </c>
    </row>
    <row r="22" spans="1:8" x14ac:dyDescent="0.25">
      <c r="A22" s="35">
        <f>IF(F17&gt;75000,25000,F17-A20-A21)</f>
        <v>0</v>
      </c>
      <c r="B22" t="s">
        <v>57</v>
      </c>
      <c r="C22" s="1">
        <v>6.4999999999999997E-3</v>
      </c>
      <c r="F22" s="5">
        <f t="shared" si="0"/>
        <v>0</v>
      </c>
      <c r="H22" t="s">
        <v>12</v>
      </c>
    </row>
    <row r="23" spans="1:8" x14ac:dyDescent="0.25">
      <c r="A23" s="35">
        <f>IF(F17&gt;100000,25000,F17-A20-A21-A22)</f>
        <v>0</v>
      </c>
      <c r="B23" t="s">
        <v>58</v>
      </c>
      <c r="C23" s="1">
        <v>1.2999999999999999E-2</v>
      </c>
      <c r="F23" s="5">
        <f t="shared" si="0"/>
        <v>0</v>
      </c>
      <c r="H23" t="s">
        <v>12</v>
      </c>
    </row>
    <row r="24" spans="1:8" x14ac:dyDescent="0.25">
      <c r="A24" s="35">
        <f>IF(F17&gt;125000,25000,F17-A20-A21-A22-A23)</f>
        <v>0</v>
      </c>
      <c r="B24" t="s">
        <v>59</v>
      </c>
      <c r="C24" s="1">
        <v>1.7000000000000001E-2</v>
      </c>
      <c r="F24" s="5">
        <f t="shared" si="0"/>
        <v>0</v>
      </c>
      <c r="H24" t="s">
        <v>12</v>
      </c>
    </row>
    <row r="25" spans="1:8" x14ac:dyDescent="0.25">
      <c r="A25" s="35">
        <f>IF(F17&gt;150000,25000,F17-A20-A21-A22-A23-A24)</f>
        <v>0</v>
      </c>
      <c r="B25" t="s">
        <v>60</v>
      </c>
      <c r="C25" s="1">
        <v>0.02</v>
      </c>
      <c r="F25" s="5">
        <f t="shared" si="0"/>
        <v>0</v>
      </c>
      <c r="H25" t="s">
        <v>12</v>
      </c>
    </row>
    <row r="26" spans="1:8" x14ac:dyDescent="0.25">
      <c r="A26" s="35">
        <f>IF(F17&gt;900000,600000,F17-A20-A21-A22-A23-A24-A25)</f>
        <v>0</v>
      </c>
      <c r="B26" t="s">
        <v>61</v>
      </c>
      <c r="C26" s="1">
        <v>2.5999999999999999E-2</v>
      </c>
      <c r="F26" s="5">
        <f t="shared" si="0"/>
        <v>0</v>
      </c>
      <c r="H26" t="s">
        <v>12</v>
      </c>
    </row>
    <row r="27" spans="1:8" x14ac:dyDescent="0.25">
      <c r="A27" s="35">
        <f>IF(F17&gt;900000,F17-A20-A21-A22-A23-A24-A25-A26,0)</f>
        <v>0</v>
      </c>
      <c r="B27" t="s">
        <v>64</v>
      </c>
      <c r="C27" s="1">
        <v>2.3E-2</v>
      </c>
      <c r="F27" s="5">
        <f t="shared" si="0"/>
        <v>0</v>
      </c>
      <c r="H27" t="s">
        <v>12</v>
      </c>
    </row>
    <row r="29" spans="1:8" x14ac:dyDescent="0.25">
      <c r="A29" t="s">
        <v>49</v>
      </c>
      <c r="F29" s="34">
        <f>SUM(F20:F28)</f>
        <v>0</v>
      </c>
    </row>
    <row r="32" spans="1:8" x14ac:dyDescent="0.25">
      <c r="A32" s="4" t="s">
        <v>10</v>
      </c>
      <c r="F32" s="34">
        <f>'2022'!B21</f>
        <v>0</v>
      </c>
    </row>
    <row r="33" spans="1:8" x14ac:dyDescent="0.25">
      <c r="A33" t="s">
        <v>50</v>
      </c>
    </row>
    <row r="35" spans="1:8" x14ac:dyDescent="0.25">
      <c r="A35" s="35">
        <f>IF(F32&gt;25000, 25000,F32)</f>
        <v>0</v>
      </c>
      <c r="B35" t="s">
        <v>55</v>
      </c>
      <c r="C35" s="1">
        <v>0</v>
      </c>
      <c r="F35" s="5">
        <f>C35*A35</f>
        <v>0</v>
      </c>
      <c r="H35" t="s">
        <v>12</v>
      </c>
    </row>
    <row r="36" spans="1:8" x14ac:dyDescent="0.25">
      <c r="A36" s="35">
        <f>IF(F32&gt;50000,25000,F32-A35)</f>
        <v>0</v>
      </c>
      <c r="B36" t="s">
        <v>56</v>
      </c>
      <c r="C36" s="1">
        <v>2E-3</v>
      </c>
      <c r="F36" s="5">
        <f t="shared" ref="F36:F42" si="1">C36*A36</f>
        <v>0</v>
      </c>
      <c r="H36" t="s">
        <v>12</v>
      </c>
    </row>
    <row r="37" spans="1:8" x14ac:dyDescent="0.25">
      <c r="A37" s="35">
        <f>IF(F32&gt;75000,25000,F32-A35-A36)</f>
        <v>0</v>
      </c>
      <c r="B37" t="s">
        <v>57</v>
      </c>
      <c r="C37" s="1">
        <v>5.0000000000000001E-3</v>
      </c>
      <c r="F37" s="5">
        <f t="shared" si="1"/>
        <v>0</v>
      </c>
      <c r="H37" t="s">
        <v>12</v>
      </c>
    </row>
    <row r="38" spans="1:8" x14ac:dyDescent="0.25">
      <c r="A38" s="35">
        <f>IF(F32&gt;100000,25000,F32-A35-A36-A37)</f>
        <v>0</v>
      </c>
      <c r="B38" t="s">
        <v>58</v>
      </c>
      <c r="C38" s="1">
        <v>8.9999999999999993E-3</v>
      </c>
      <c r="F38" s="5">
        <f t="shared" si="1"/>
        <v>0</v>
      </c>
      <c r="H38" t="s">
        <v>12</v>
      </c>
    </row>
    <row r="39" spans="1:8" x14ac:dyDescent="0.25">
      <c r="A39" s="35">
        <f>IF(F32&gt;125000,25000,F32-A35-A36-A37-A38)</f>
        <v>0</v>
      </c>
      <c r="B39" t="s">
        <v>59</v>
      </c>
      <c r="C39" s="1">
        <v>1.2500000000000001E-2</v>
      </c>
      <c r="F39" s="5">
        <f t="shared" si="1"/>
        <v>0</v>
      </c>
      <c r="H39" t="s">
        <v>12</v>
      </c>
    </row>
    <row r="40" spans="1:8" x14ac:dyDescent="0.25">
      <c r="A40" s="35">
        <f>IF(F32&gt;150000,25000,F32-A35-A36-A37-A38-A39)</f>
        <v>0</v>
      </c>
      <c r="B40" t="s">
        <v>60</v>
      </c>
      <c r="C40" s="1">
        <v>0.02</v>
      </c>
      <c r="F40" s="5">
        <f t="shared" si="1"/>
        <v>0</v>
      </c>
      <c r="H40" t="s">
        <v>12</v>
      </c>
    </row>
    <row r="41" spans="1:8" x14ac:dyDescent="0.25">
      <c r="A41" s="35">
        <f>IF(F32&gt;900000,750000,F32-A35-A36-A37-A38-A39-A40)</f>
        <v>0</v>
      </c>
      <c r="B41" t="s">
        <v>62</v>
      </c>
      <c r="C41" s="1">
        <v>2.5999999999999999E-2</v>
      </c>
      <c r="F41" s="5">
        <f t="shared" si="1"/>
        <v>0</v>
      </c>
      <c r="H41" t="s">
        <v>12</v>
      </c>
    </row>
    <row r="42" spans="1:8" x14ac:dyDescent="0.25">
      <c r="A42" s="35">
        <f>IF(F32&gt;900000,F32-A35-A36-A37-A38-A39-A40-A41,0)</f>
        <v>0</v>
      </c>
      <c r="B42" t="s">
        <v>63</v>
      </c>
      <c r="C42" s="1">
        <v>2.3E-2</v>
      </c>
      <c r="F42" s="5">
        <f t="shared" si="1"/>
        <v>0</v>
      </c>
      <c r="H42" t="s">
        <v>12</v>
      </c>
    </row>
    <row r="44" spans="1:8" x14ac:dyDescent="0.25">
      <c r="A44" t="s">
        <v>49</v>
      </c>
      <c r="F44" s="34">
        <f>SUM(F35:F43)</f>
        <v>0</v>
      </c>
    </row>
  </sheetData>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4"/>
  <sheetViews>
    <sheetView workbookViewId="0">
      <selection activeCell="F33" sqref="F33"/>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'2023'!B20</f>
        <v>0</v>
      </c>
    </row>
    <row r="18" spans="1:8" x14ac:dyDescent="0.25">
      <c r="A18" t="s">
        <v>48</v>
      </c>
    </row>
    <row r="20" spans="1:8" x14ac:dyDescent="0.25">
      <c r="A20" s="35">
        <f>IF(F17&gt;25000, 25000,F17)</f>
        <v>0</v>
      </c>
      <c r="B20" t="s">
        <v>55</v>
      </c>
      <c r="C20" s="1">
        <v>0</v>
      </c>
      <c r="F20" s="5">
        <f>A20*C20</f>
        <v>0</v>
      </c>
      <c r="H20" t="s">
        <v>12</v>
      </c>
    </row>
    <row r="21" spans="1:8" x14ac:dyDescent="0.25">
      <c r="A21" s="35">
        <f>IF(F17&gt;50000,25000,F17-A20)</f>
        <v>0</v>
      </c>
      <c r="B21" t="s">
        <v>56</v>
      </c>
      <c r="C21" s="1">
        <v>3.5000000000000001E-3</v>
      </c>
      <c r="F21" s="5">
        <f t="shared" ref="F21:F27" si="0">C21*A21</f>
        <v>0</v>
      </c>
      <c r="H21" t="s">
        <v>12</v>
      </c>
    </row>
    <row r="22" spans="1:8" x14ac:dyDescent="0.25">
      <c r="A22" s="35">
        <f>IF(F17&gt;75000,25000,F17-A20-A21)</f>
        <v>0</v>
      </c>
      <c r="B22" t="s">
        <v>57</v>
      </c>
      <c r="C22" s="1">
        <v>6.0000000000000001E-3</v>
      </c>
      <c r="F22" s="5">
        <f t="shared" si="0"/>
        <v>0</v>
      </c>
      <c r="H22" t="s">
        <v>12</v>
      </c>
    </row>
    <row r="23" spans="1:8" x14ac:dyDescent="0.25">
      <c r="A23" s="35">
        <f>IF(F17&gt;100000,25000,F17-A20-A21-A22)</f>
        <v>0</v>
      </c>
      <c r="B23" t="s">
        <v>58</v>
      </c>
      <c r="C23" s="1">
        <v>1.2999999999999999E-2</v>
      </c>
      <c r="F23" s="5">
        <f t="shared" si="0"/>
        <v>0</v>
      </c>
      <c r="H23" t="s">
        <v>12</v>
      </c>
    </row>
    <row r="24" spans="1:8" x14ac:dyDescent="0.25">
      <c r="A24" s="35">
        <f>IF(F17&gt;125000,25000,F17-A20-A21-A22-A23)</f>
        <v>0</v>
      </c>
      <c r="B24" t="s">
        <v>59</v>
      </c>
      <c r="C24" s="1">
        <v>1.7000000000000001E-2</v>
      </c>
      <c r="F24" s="5">
        <f t="shared" si="0"/>
        <v>0</v>
      </c>
      <c r="H24" t="s">
        <v>12</v>
      </c>
    </row>
    <row r="25" spans="1:8" x14ac:dyDescent="0.25">
      <c r="A25" s="35">
        <f>IF(F17&gt;150000,25000,F17-A20-A21-A22-A23-A24)</f>
        <v>0</v>
      </c>
      <c r="B25" t="s">
        <v>60</v>
      </c>
      <c r="C25" s="1">
        <v>0.02</v>
      </c>
      <c r="F25" s="5">
        <f t="shared" si="0"/>
        <v>0</v>
      </c>
      <c r="H25" t="s">
        <v>12</v>
      </c>
    </row>
    <row r="26" spans="1:8" x14ac:dyDescent="0.25">
      <c r="A26" s="35">
        <f>IF(F17&gt;900000,600000,F17-A20-A21-A22-A23-A24-A25)</f>
        <v>0</v>
      </c>
      <c r="B26" t="s">
        <v>61</v>
      </c>
      <c r="C26" s="1">
        <v>2.5999999999999999E-2</v>
      </c>
      <c r="F26" s="5">
        <f t="shared" si="0"/>
        <v>0</v>
      </c>
      <c r="H26" t="s">
        <v>12</v>
      </c>
    </row>
    <row r="27" spans="1:8" x14ac:dyDescent="0.25">
      <c r="A27" s="35">
        <f>IF(F17&gt;900000,F17-A20-A21-A22-A23-A24-A25-A26,0)</f>
        <v>0</v>
      </c>
      <c r="B27" t="s">
        <v>64</v>
      </c>
      <c r="C27" s="1">
        <v>2.3E-2</v>
      </c>
      <c r="F27" s="5">
        <f t="shared" si="0"/>
        <v>0</v>
      </c>
      <c r="H27" t="s">
        <v>12</v>
      </c>
    </row>
    <row r="29" spans="1:8" x14ac:dyDescent="0.25">
      <c r="A29" t="s">
        <v>49</v>
      </c>
      <c r="F29" s="34">
        <f>SUM(F20:F28)</f>
        <v>0</v>
      </c>
    </row>
    <row r="32" spans="1:8" x14ac:dyDescent="0.25">
      <c r="A32" s="4" t="s">
        <v>10</v>
      </c>
      <c r="F32" s="34">
        <f>'2023'!B20</f>
        <v>0</v>
      </c>
    </row>
    <row r="33" spans="1:8" x14ac:dyDescent="0.25">
      <c r="A33" t="s">
        <v>50</v>
      </c>
    </row>
    <row r="35" spans="1:8" x14ac:dyDescent="0.25">
      <c r="A35" s="35">
        <f>IF(F32&gt;25000, 25000,F32)</f>
        <v>0</v>
      </c>
      <c r="B35" t="s">
        <v>55</v>
      </c>
      <c r="C35" s="1">
        <v>0</v>
      </c>
      <c r="F35" s="5">
        <f>C35*A35</f>
        <v>0</v>
      </c>
      <c r="H35" t="s">
        <v>12</v>
      </c>
    </row>
    <row r="36" spans="1:8" x14ac:dyDescent="0.25">
      <c r="A36" s="35">
        <f>IF(F32&gt;50000,25000,F32-A35)</f>
        <v>0</v>
      </c>
      <c r="B36" t="s">
        <v>56</v>
      </c>
      <c r="C36" s="1">
        <v>2E-3</v>
      </c>
      <c r="F36" s="5">
        <f t="shared" ref="F36:F42" si="1">C36*A36</f>
        <v>0</v>
      </c>
      <c r="H36" t="s">
        <v>12</v>
      </c>
    </row>
    <row r="37" spans="1:8" x14ac:dyDescent="0.25">
      <c r="A37" s="35">
        <f>IF(F32&gt;75000,25000,F32-A35-A36)</f>
        <v>0</v>
      </c>
      <c r="B37" t="s">
        <v>57</v>
      </c>
      <c r="C37" s="1">
        <v>5.0000000000000001E-3</v>
      </c>
      <c r="F37" s="5">
        <f t="shared" si="1"/>
        <v>0</v>
      </c>
      <c r="H37" t="s">
        <v>12</v>
      </c>
    </row>
    <row r="38" spans="1:8" x14ac:dyDescent="0.25">
      <c r="A38" s="35">
        <f>IF(F32&gt;100000,25000,F32-A35-A36-A37)</f>
        <v>0</v>
      </c>
      <c r="B38" t="s">
        <v>58</v>
      </c>
      <c r="C38" s="1">
        <v>8.5000000000000006E-3</v>
      </c>
      <c r="F38" s="5">
        <f t="shared" si="1"/>
        <v>0</v>
      </c>
      <c r="H38" t="s">
        <v>12</v>
      </c>
    </row>
    <row r="39" spans="1:8" x14ac:dyDescent="0.25">
      <c r="A39" s="35">
        <f>IF(F32&gt;125000,25000,F32-A35-A36-A37-A38)</f>
        <v>0</v>
      </c>
      <c r="B39" t="s">
        <v>59</v>
      </c>
      <c r="C39" s="1">
        <v>1.2E-2</v>
      </c>
      <c r="F39" s="5">
        <f t="shared" si="1"/>
        <v>0</v>
      </c>
      <c r="H39" t="s">
        <v>12</v>
      </c>
    </row>
    <row r="40" spans="1:8" x14ac:dyDescent="0.25">
      <c r="A40" s="35">
        <f>IF(F32&gt;150000,25000,F32-A35-A36-A37-A38-A39)</f>
        <v>0</v>
      </c>
      <c r="B40" t="s">
        <v>60</v>
      </c>
      <c r="C40" s="1">
        <v>1.9E-2</v>
      </c>
      <c r="F40" s="5">
        <f t="shared" si="1"/>
        <v>0</v>
      </c>
      <c r="H40" t="s">
        <v>12</v>
      </c>
    </row>
    <row r="41" spans="1:8" x14ac:dyDescent="0.25">
      <c r="A41" s="35">
        <f>IF(F32&gt;900000,750000,F32-A35-A36-A37-A38-A39-A40)</f>
        <v>0</v>
      </c>
      <c r="B41" t="s">
        <v>62</v>
      </c>
      <c r="C41" s="1">
        <v>2.5999999999999999E-2</v>
      </c>
      <c r="F41" s="5">
        <f t="shared" si="1"/>
        <v>0</v>
      </c>
      <c r="H41" t="s">
        <v>12</v>
      </c>
    </row>
    <row r="42" spans="1:8" x14ac:dyDescent="0.25">
      <c r="A42" s="35">
        <f>IF(F32&gt;900000,F32-A35-A36-A37-A38-A39-A40-A41,0)</f>
        <v>0</v>
      </c>
      <c r="B42" t="s">
        <v>63</v>
      </c>
      <c r="C42" s="1">
        <v>2.3E-2</v>
      </c>
      <c r="F42" s="5">
        <f t="shared" si="1"/>
        <v>0</v>
      </c>
      <c r="H42" t="s">
        <v>12</v>
      </c>
    </row>
    <row r="44" spans="1:8" x14ac:dyDescent="0.25">
      <c r="A44" t="s">
        <v>49</v>
      </c>
      <c r="F44" s="34">
        <f>SUM(F35:F43)</f>
        <v>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showGridLines="0" workbookViewId="0">
      <selection activeCell="B7" sqref="B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28</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11" spans="1:9" ht="18.75" x14ac:dyDescent="0.3">
      <c r="A11" s="12" t="s">
        <v>9</v>
      </c>
      <c r="B11" s="27"/>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IF(B11&lt;900000,F36,B11*2.3/100)</f>
        <v>0</v>
      </c>
      <c r="H16" t="s">
        <v>21</v>
      </c>
    </row>
    <row r="17" spans="1:9" x14ac:dyDescent="0.25">
      <c r="A17" t="s">
        <v>5</v>
      </c>
      <c r="C17" s="17">
        <v>1.9E-2</v>
      </c>
      <c r="D17" s="18">
        <v>1</v>
      </c>
      <c r="F17" s="5">
        <f>B11*C17*D17</f>
        <v>0</v>
      </c>
      <c r="H17" t="s">
        <v>20</v>
      </c>
    </row>
    <row r="18" spans="1:9" x14ac:dyDescent="0.25">
      <c r="A18" t="s">
        <v>6</v>
      </c>
      <c r="C18" s="17">
        <v>1.9E-2</v>
      </c>
      <c r="D18" s="18">
        <v>1.05</v>
      </c>
      <c r="F18" s="5">
        <f>B11*C18*D18</f>
        <v>0</v>
      </c>
      <c r="H18" t="s">
        <v>20</v>
      </c>
    </row>
    <row r="19" spans="1:9" x14ac:dyDescent="0.25">
      <c r="A19" t="s">
        <v>7</v>
      </c>
      <c r="C19" s="17">
        <v>5.0000000000000001E-3</v>
      </c>
      <c r="D19" s="18">
        <v>1.18</v>
      </c>
      <c r="F19" s="5">
        <v>0</v>
      </c>
      <c r="H19" t="s">
        <v>20</v>
      </c>
    </row>
    <row r="20" spans="1:9" s="4" customFormat="1" x14ac:dyDescent="0.25">
      <c r="F20" s="6"/>
    </row>
    <row r="21" spans="1:9" ht="18.75" x14ac:dyDescent="0.3">
      <c r="A21" s="9" t="s">
        <v>8</v>
      </c>
      <c r="B21" s="9"/>
      <c r="C21" s="9"/>
      <c r="D21" s="9"/>
      <c r="E21" s="22"/>
      <c r="F21" s="10">
        <f>SUM(F16:F19)</f>
        <v>0</v>
      </c>
      <c r="G21" s="22"/>
      <c r="H21" s="22"/>
      <c r="I21" s="22"/>
    </row>
    <row r="22" spans="1:9" x14ac:dyDescent="0.25">
      <c r="A22" s="4"/>
      <c r="B22" s="4"/>
      <c r="C22" s="4"/>
      <c r="D22" s="4"/>
      <c r="F22" s="21"/>
    </row>
    <row r="24" spans="1:9" x14ac:dyDescent="0.25">
      <c r="A24" s="7"/>
      <c r="B24" s="7"/>
      <c r="C24" s="7"/>
      <c r="D24" s="7"/>
      <c r="E24" s="7"/>
      <c r="F24" s="7"/>
      <c r="G24" s="7"/>
      <c r="H24" s="7"/>
      <c r="I24" s="7"/>
    </row>
    <row r="26" spans="1:9" x14ac:dyDescent="0.25">
      <c r="A26" s="4" t="s">
        <v>10</v>
      </c>
    </row>
    <row r="27" spans="1:9" x14ac:dyDescent="0.25">
      <c r="A27" s="2">
        <f>IF(B11&gt;25000, 25000,B11)</f>
        <v>0</v>
      </c>
      <c r="B27" t="s">
        <v>0</v>
      </c>
      <c r="C27" s="1">
        <v>0</v>
      </c>
      <c r="F27" s="5">
        <f t="shared" ref="F27:F34" si="0">A27*C27</f>
        <v>0</v>
      </c>
      <c r="H27" t="s">
        <v>12</v>
      </c>
    </row>
    <row r="28" spans="1:9" x14ac:dyDescent="0.25">
      <c r="A28" s="2">
        <f>IF(B11&gt;50000,25000,B11-A27)</f>
        <v>0</v>
      </c>
      <c r="B28" t="s">
        <v>1</v>
      </c>
      <c r="C28" s="1">
        <v>2E-3</v>
      </c>
      <c r="F28" s="5">
        <f t="shared" si="0"/>
        <v>0</v>
      </c>
      <c r="H28" t="s">
        <v>12</v>
      </c>
    </row>
    <row r="29" spans="1:9" x14ac:dyDescent="0.25">
      <c r="A29" s="2">
        <f>IF(B11&gt;75000,25000,B11-A27-A28)</f>
        <v>0</v>
      </c>
      <c r="B29" t="s">
        <v>1</v>
      </c>
      <c r="C29" s="1">
        <v>5.4999999999999997E-3</v>
      </c>
      <c r="F29" s="5">
        <f t="shared" si="0"/>
        <v>0</v>
      </c>
      <c r="H29" t="s">
        <v>12</v>
      </c>
    </row>
    <row r="30" spans="1:9" x14ac:dyDescent="0.25">
      <c r="A30" s="2">
        <f>IF(B11&gt;100000,25000,B11-A27-A28-A29)</f>
        <v>0</v>
      </c>
      <c r="B30" t="s">
        <v>1</v>
      </c>
      <c r="C30" s="1">
        <v>8.9999999999999993E-3</v>
      </c>
      <c r="F30" s="5">
        <f t="shared" si="0"/>
        <v>0</v>
      </c>
      <c r="H30" t="s">
        <v>12</v>
      </c>
    </row>
    <row r="31" spans="1:9" x14ac:dyDescent="0.25">
      <c r="A31" s="2">
        <f>IF(B11&gt;125000,25000,B11-A27-A28-A29-A30)</f>
        <v>0</v>
      </c>
      <c r="B31" t="s">
        <v>1</v>
      </c>
      <c r="C31" s="1">
        <v>1.2500000000000001E-2</v>
      </c>
      <c r="F31" s="5">
        <f t="shared" si="0"/>
        <v>0</v>
      </c>
      <c r="H31" t="s">
        <v>12</v>
      </c>
    </row>
    <row r="32" spans="1:9" x14ac:dyDescent="0.25">
      <c r="A32" s="2">
        <f>IF(B11&gt;150000,25000,B11-A27-A28-A29-A30-A31)</f>
        <v>0</v>
      </c>
      <c r="B32" t="s">
        <v>1</v>
      </c>
      <c r="C32" s="1">
        <v>0.02</v>
      </c>
      <c r="F32" s="5">
        <f t="shared" si="0"/>
        <v>0</v>
      </c>
      <c r="H32" t="s">
        <v>12</v>
      </c>
    </row>
    <row r="33" spans="1:9" x14ac:dyDescent="0.25">
      <c r="A33" s="2">
        <f>IF(B11&gt;900000,750000,B11-A27-A28-A29-A30-A31-A32)</f>
        <v>0</v>
      </c>
      <c r="B33" t="s">
        <v>2</v>
      </c>
      <c r="C33" s="1">
        <v>2.5999999999999999E-2</v>
      </c>
      <c r="F33" s="5">
        <f t="shared" si="0"/>
        <v>0</v>
      </c>
      <c r="H33" t="s">
        <v>12</v>
      </c>
    </row>
    <row r="34" spans="1:9" x14ac:dyDescent="0.25">
      <c r="A34" s="2">
        <f>IF(B11&gt;900000,B11-A27-A28-A29-A30-A31-A32-A33,0)</f>
        <v>0</v>
      </c>
      <c r="B34" t="s">
        <v>3</v>
      </c>
      <c r="C34" s="1">
        <v>2.3E-2</v>
      </c>
      <c r="F34" s="5">
        <f t="shared" si="0"/>
        <v>0</v>
      </c>
      <c r="H34" t="s">
        <v>12</v>
      </c>
    </row>
    <row r="35" spans="1:9" x14ac:dyDescent="0.25">
      <c r="A35" s="2"/>
      <c r="F35" s="5"/>
    </row>
    <row r="36" spans="1:9" x14ac:dyDescent="0.25">
      <c r="A36" s="2">
        <f>SUM(A27:A35)</f>
        <v>0</v>
      </c>
      <c r="C36" s="3" t="e">
        <f>F36/B11*100</f>
        <v>#DIV/0!</v>
      </c>
      <c r="F36" s="5">
        <f>SUM(F27:F35)</f>
        <v>0</v>
      </c>
    </row>
    <row r="38" spans="1:9" x14ac:dyDescent="0.25">
      <c r="A38" s="19" t="s">
        <v>16</v>
      </c>
      <c r="B38" s="8"/>
      <c r="C38" s="8"/>
      <c r="D38" s="8"/>
      <c r="E38" s="8"/>
      <c r="F38" s="8"/>
      <c r="G38" s="8"/>
      <c r="H38" s="8"/>
      <c r="I38" s="8"/>
    </row>
    <row r="39" spans="1:9" x14ac:dyDescent="0.25">
      <c r="A39" s="19" t="s">
        <v>17</v>
      </c>
      <c r="B39" s="8"/>
      <c r="C39" s="8"/>
      <c r="D39" s="8"/>
      <c r="E39" s="8"/>
      <c r="F39" s="8"/>
      <c r="G39" s="8"/>
      <c r="H39" s="8"/>
      <c r="I39" s="8"/>
    </row>
    <row r="40" spans="1:9" x14ac:dyDescent="0.25">
      <c r="A40" s="19" t="s">
        <v>18</v>
      </c>
      <c r="B40" s="8"/>
      <c r="C40" s="8"/>
      <c r="D40" s="8"/>
      <c r="E40" s="8"/>
      <c r="F40" s="8"/>
      <c r="G40" s="8"/>
      <c r="H40" s="8"/>
      <c r="I40" s="8"/>
    </row>
    <row r="41" spans="1:9" x14ac:dyDescent="0.25">
      <c r="A41" s="4"/>
    </row>
    <row r="42" spans="1:9" x14ac:dyDescent="0.25">
      <c r="A42" s="20">
        <f ca="1">TODAY()</f>
        <v>46052</v>
      </c>
      <c r="B42" s="8"/>
      <c r="C42" s="8"/>
      <c r="D42" s="8"/>
      <c r="E42" s="8"/>
      <c r="F42" s="8"/>
      <c r="G42" s="8"/>
      <c r="H42" s="8"/>
      <c r="I42" s="8"/>
    </row>
  </sheetData>
  <sheetProtection sheet="1" objects="1" scenarios="1"/>
  <pageMargins left="0.7" right="0.7" top="0.78740157499999996" bottom="0.78740157499999996" header="0.3" footer="0.3"/>
  <pageSetup paperSize="9" scale="7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CE06-49B9-4B69-824D-C68CEB83C4A4}">
  <dimension ref="A1:I44"/>
  <sheetViews>
    <sheetView workbookViewId="0">
      <selection activeCell="A35" sqref="A35"/>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'2024'!B20</f>
        <v>0</v>
      </c>
    </row>
    <row r="18" spans="1:8" x14ac:dyDescent="0.25">
      <c r="A18" t="s">
        <v>48</v>
      </c>
    </row>
    <row r="20" spans="1:8" x14ac:dyDescent="0.25">
      <c r="A20" s="35">
        <f>IF(F17&gt;25000, 25000,F17)</f>
        <v>0</v>
      </c>
      <c r="B20" t="s">
        <v>55</v>
      </c>
      <c r="C20" s="1">
        <v>0</v>
      </c>
      <c r="F20" s="5">
        <f>A20*C20</f>
        <v>0</v>
      </c>
      <c r="H20" t="s">
        <v>12</v>
      </c>
    </row>
    <row r="21" spans="1:8" x14ac:dyDescent="0.25">
      <c r="A21" s="35">
        <f>IF(F17&gt;50000,25000,F17-A20)</f>
        <v>0</v>
      </c>
      <c r="B21" t="s">
        <v>56</v>
      </c>
      <c r="C21" s="1">
        <v>3.5000000000000001E-3</v>
      </c>
      <c r="F21" s="5">
        <f t="shared" ref="F21:F27" si="0">C21*A21</f>
        <v>0</v>
      </c>
      <c r="H21" t="s">
        <v>12</v>
      </c>
    </row>
    <row r="22" spans="1:8" x14ac:dyDescent="0.25">
      <c r="A22" s="35">
        <f>IF(F17&gt;75000,25000,F17-A20-A21)</f>
        <v>0</v>
      </c>
      <c r="B22" t="s">
        <v>57</v>
      </c>
      <c r="C22" s="1">
        <v>5.4999999999999997E-3</v>
      </c>
      <c r="F22" s="5">
        <f t="shared" si="0"/>
        <v>0</v>
      </c>
      <c r="H22" t="s">
        <v>12</v>
      </c>
    </row>
    <row r="23" spans="1:8" x14ac:dyDescent="0.25">
      <c r="A23" s="35">
        <f>IF(F17&gt;100000,25000,F17-A20-A21-A22)</f>
        <v>0</v>
      </c>
      <c r="B23" t="s">
        <v>58</v>
      </c>
      <c r="C23" s="1">
        <v>1.2999999999999999E-2</v>
      </c>
      <c r="F23" s="5">
        <f t="shared" si="0"/>
        <v>0</v>
      </c>
      <c r="H23" t="s">
        <v>12</v>
      </c>
    </row>
    <row r="24" spans="1:8" x14ac:dyDescent="0.25">
      <c r="A24" s="35">
        <f>IF(F17&gt;125000,25000,F17-A20-A21-A22-A23)</f>
        <v>0</v>
      </c>
      <c r="B24" t="s">
        <v>59</v>
      </c>
      <c r="C24" s="1">
        <v>1.6E-2</v>
      </c>
      <c r="F24" s="5">
        <f t="shared" si="0"/>
        <v>0</v>
      </c>
      <c r="H24" t="s">
        <v>12</v>
      </c>
    </row>
    <row r="25" spans="1:8" x14ac:dyDescent="0.25">
      <c r="A25" s="35">
        <f>IF(F17&gt;150000,25000,F17-A20-A21-A22-A23-A24)</f>
        <v>0</v>
      </c>
      <c r="B25" t="s">
        <v>60</v>
      </c>
      <c r="C25" s="1">
        <v>1.95E-2</v>
      </c>
      <c r="F25" s="5">
        <f t="shared" si="0"/>
        <v>0</v>
      </c>
      <c r="H25" t="s">
        <v>12</v>
      </c>
    </row>
    <row r="26" spans="1:8" x14ac:dyDescent="0.25">
      <c r="A26" s="35">
        <f>IF(F17&gt;900000,600000,F17-A20-A21-A22-A23-A24-A25)</f>
        <v>0</v>
      </c>
      <c r="B26" t="s">
        <v>61</v>
      </c>
      <c r="C26" s="1">
        <v>2.5999999999999999E-2</v>
      </c>
      <c r="F26" s="5">
        <f t="shared" si="0"/>
        <v>0</v>
      </c>
      <c r="H26" t="s">
        <v>12</v>
      </c>
    </row>
    <row r="27" spans="1:8" x14ac:dyDescent="0.25">
      <c r="A27" s="35">
        <f>IF(F17&gt;900000,F17-A20-A21-A22-A23-A24-A25-A26,0)</f>
        <v>0</v>
      </c>
      <c r="B27" t="s">
        <v>64</v>
      </c>
      <c r="C27" s="1">
        <v>2.3E-2</v>
      </c>
      <c r="F27" s="5">
        <f t="shared" si="0"/>
        <v>0</v>
      </c>
      <c r="H27" t="s">
        <v>12</v>
      </c>
    </row>
    <row r="29" spans="1:8" x14ac:dyDescent="0.25">
      <c r="A29" t="s">
        <v>49</v>
      </c>
      <c r="F29" s="34">
        <f>SUM(F20:F28)</f>
        <v>0</v>
      </c>
    </row>
    <row r="32" spans="1:8" x14ac:dyDescent="0.25">
      <c r="A32" s="4" t="s">
        <v>10</v>
      </c>
      <c r="F32" s="34">
        <f>'2024'!B20</f>
        <v>0</v>
      </c>
    </row>
    <row r="33" spans="1:8" x14ac:dyDescent="0.25">
      <c r="A33" t="s">
        <v>50</v>
      </c>
    </row>
    <row r="35" spans="1:8" x14ac:dyDescent="0.25">
      <c r="A35" s="35">
        <f>IF(F32&gt;25000, 25000,F32)</f>
        <v>0</v>
      </c>
      <c r="B35" t="s">
        <v>55</v>
      </c>
      <c r="C35" s="1">
        <v>0</v>
      </c>
      <c r="F35" s="5">
        <f>C35*A35</f>
        <v>0</v>
      </c>
      <c r="H35" t="s">
        <v>12</v>
      </c>
    </row>
    <row r="36" spans="1:8" x14ac:dyDescent="0.25">
      <c r="A36" s="35">
        <f>IF(F32&gt;50000,25000,F32-A35)</f>
        <v>0</v>
      </c>
      <c r="B36" t="s">
        <v>56</v>
      </c>
      <c r="C36" s="1">
        <v>1.5E-3</v>
      </c>
      <c r="F36" s="5">
        <f t="shared" ref="F36:F42" si="1">C36*A36</f>
        <v>0</v>
      </c>
      <c r="H36" t="s">
        <v>12</v>
      </c>
    </row>
    <row r="37" spans="1:8" x14ac:dyDescent="0.25">
      <c r="A37" s="35">
        <f>IF(F32&gt;75000,25000,F32-A35-A36)</f>
        <v>0</v>
      </c>
      <c r="B37" t="s">
        <v>57</v>
      </c>
      <c r="C37" s="1">
        <v>5.0000000000000001E-3</v>
      </c>
      <c r="F37" s="5">
        <f t="shared" si="1"/>
        <v>0</v>
      </c>
      <c r="H37" t="s">
        <v>12</v>
      </c>
    </row>
    <row r="38" spans="1:8" x14ac:dyDescent="0.25">
      <c r="A38" s="35">
        <f>IF(F32&gt;100000,25000,F32-A35-A36-A37)</f>
        <v>0</v>
      </c>
      <c r="B38" t="s">
        <v>58</v>
      </c>
      <c r="C38" s="1">
        <v>8.5000000000000006E-3</v>
      </c>
      <c r="F38" s="5">
        <f t="shared" si="1"/>
        <v>0</v>
      </c>
      <c r="H38" t="s">
        <v>12</v>
      </c>
    </row>
    <row r="39" spans="1:8" x14ac:dyDescent="0.25">
      <c r="A39" s="35">
        <f>IF(F32&gt;125000,25000,F32-A35-A36-A37-A38)</f>
        <v>0</v>
      </c>
      <c r="B39" t="s">
        <v>59</v>
      </c>
      <c r="C39" s="1">
        <v>1.2E-2</v>
      </c>
      <c r="F39" s="5">
        <f t="shared" si="1"/>
        <v>0</v>
      </c>
      <c r="H39" t="s">
        <v>12</v>
      </c>
    </row>
    <row r="40" spans="1:8" x14ac:dyDescent="0.25">
      <c r="A40" s="35">
        <f>IF(F32&gt;150000,25000,F32-A35-A36-A37-A38-A39)</f>
        <v>0</v>
      </c>
      <c r="B40" t="s">
        <v>60</v>
      </c>
      <c r="C40" s="1">
        <v>1.7500000000000002E-2</v>
      </c>
      <c r="F40" s="5">
        <f t="shared" si="1"/>
        <v>0</v>
      </c>
      <c r="H40" t="s">
        <v>12</v>
      </c>
    </row>
    <row r="41" spans="1:8" x14ac:dyDescent="0.25">
      <c r="A41" s="35">
        <f>IF(F32&gt;900000,750000,F32-A35-A36-A37-A38-A39-A40)</f>
        <v>0</v>
      </c>
      <c r="B41" t="s">
        <v>62</v>
      </c>
      <c r="C41" s="1">
        <v>2.5999999999999999E-2</v>
      </c>
      <c r="F41" s="5">
        <f t="shared" si="1"/>
        <v>0</v>
      </c>
      <c r="H41" t="s">
        <v>12</v>
      </c>
    </row>
    <row r="42" spans="1:8" x14ac:dyDescent="0.25">
      <c r="A42" s="35">
        <f>IF(F32&gt;900000,F32-A35-A36-A37-A38-A39-A40-A41,0)</f>
        <v>0</v>
      </c>
      <c r="B42" t="s">
        <v>63</v>
      </c>
      <c r="C42" s="1">
        <v>2.3E-2</v>
      </c>
      <c r="F42" s="5">
        <f t="shared" si="1"/>
        <v>0</v>
      </c>
      <c r="H42" t="s">
        <v>12</v>
      </c>
    </row>
    <row r="44" spans="1:8" x14ac:dyDescent="0.25">
      <c r="A44" t="s">
        <v>49</v>
      </c>
      <c r="F44" s="34">
        <f>SUM(F35:F43)</f>
        <v>0</v>
      </c>
    </row>
  </sheetData>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C373-FCD8-4125-81F9-F27283DC752E}">
  <dimension ref="A1:I44"/>
  <sheetViews>
    <sheetView workbookViewId="0">
      <selection activeCell="F33" sqref="F33"/>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'2025'!B20</f>
        <v>0</v>
      </c>
    </row>
    <row r="18" spans="1:8" x14ac:dyDescent="0.25">
      <c r="A18" t="s">
        <v>48</v>
      </c>
    </row>
    <row r="20" spans="1:8" x14ac:dyDescent="0.25">
      <c r="A20" s="35">
        <f>IF(F17&gt;25000, 25000,F17)</f>
        <v>0</v>
      </c>
      <c r="B20" t="s">
        <v>55</v>
      </c>
      <c r="C20" s="1">
        <v>0</v>
      </c>
      <c r="F20" s="5">
        <f>A20*C20</f>
        <v>0</v>
      </c>
      <c r="H20" t="s">
        <v>12</v>
      </c>
    </row>
    <row r="21" spans="1:8" x14ac:dyDescent="0.25">
      <c r="A21" s="35">
        <f>IF(F17&gt;50000,25000,F17-A20)</f>
        <v>0</v>
      </c>
      <c r="B21" t="s">
        <v>56</v>
      </c>
      <c r="C21" s="1">
        <v>3.5000000000000001E-3</v>
      </c>
      <c r="F21" s="5">
        <f t="shared" ref="F21:F27" si="0">C21*A21</f>
        <v>0</v>
      </c>
      <c r="H21" t="s">
        <v>12</v>
      </c>
    </row>
    <row r="22" spans="1:8" x14ac:dyDescent="0.25">
      <c r="A22" s="35">
        <f>IF(F17&gt;75000,25000,F17-A20-A21)</f>
        <v>0</v>
      </c>
      <c r="B22" t="s">
        <v>57</v>
      </c>
      <c r="C22" s="1">
        <v>5.4999999999999997E-3</v>
      </c>
      <c r="F22" s="5">
        <f t="shared" si="0"/>
        <v>0</v>
      </c>
      <c r="H22" t="s">
        <v>12</v>
      </c>
    </row>
    <row r="23" spans="1:8" x14ac:dyDescent="0.25">
      <c r="A23" s="35">
        <f>IF(F17&gt;100000,25000,F17-A20-A21-A22)</f>
        <v>0</v>
      </c>
      <c r="B23" t="s">
        <v>58</v>
      </c>
      <c r="C23" s="1">
        <v>1.2500000000000001E-2</v>
      </c>
      <c r="F23" s="5">
        <f t="shared" si="0"/>
        <v>0</v>
      </c>
      <c r="H23" t="s">
        <v>12</v>
      </c>
    </row>
    <row r="24" spans="1:8" x14ac:dyDescent="0.25">
      <c r="A24" s="35">
        <f>IF(F17&gt;125000,25000,F17-A20-A21-A22-A23)</f>
        <v>0</v>
      </c>
      <c r="B24" t="s">
        <v>59</v>
      </c>
      <c r="C24" s="1">
        <v>1.6E-2</v>
      </c>
      <c r="F24" s="5">
        <f t="shared" si="0"/>
        <v>0</v>
      </c>
      <c r="H24" t="s">
        <v>12</v>
      </c>
    </row>
    <row r="25" spans="1:8" x14ac:dyDescent="0.25">
      <c r="A25" s="35">
        <f>IF(F17&gt;150000,25000,F17-A20-A21-A22-A23-A24)</f>
        <v>0</v>
      </c>
      <c r="B25" t="s">
        <v>60</v>
      </c>
      <c r="C25" s="1">
        <v>1.95E-2</v>
      </c>
      <c r="F25" s="5">
        <f t="shared" si="0"/>
        <v>0</v>
      </c>
      <c r="H25" t="s">
        <v>12</v>
      </c>
    </row>
    <row r="26" spans="1:8" x14ac:dyDescent="0.25">
      <c r="A26" s="35">
        <f>IF(F17&gt;900000,600000,F17-A20-A21-A22-A23-A24-A25)</f>
        <v>0</v>
      </c>
      <c r="B26" t="s">
        <v>61</v>
      </c>
      <c r="C26" s="1">
        <v>2.5999999999999999E-2</v>
      </c>
      <c r="F26" s="5">
        <f t="shared" si="0"/>
        <v>0</v>
      </c>
      <c r="H26" t="s">
        <v>12</v>
      </c>
    </row>
    <row r="27" spans="1:8" x14ac:dyDescent="0.25">
      <c r="A27" s="35">
        <f>IF(F17&gt;900000,F17-A20-A21-A22-A23-A24-A25-A26,0)</f>
        <v>0</v>
      </c>
      <c r="B27" t="s">
        <v>64</v>
      </c>
      <c r="C27" s="1">
        <v>2.3E-2</v>
      </c>
      <c r="F27" s="5">
        <f t="shared" si="0"/>
        <v>0</v>
      </c>
      <c r="H27" t="s">
        <v>12</v>
      </c>
    </row>
    <row r="29" spans="1:8" x14ac:dyDescent="0.25">
      <c r="A29" t="s">
        <v>49</v>
      </c>
      <c r="F29" s="34">
        <f>SUM(F20:F28)</f>
        <v>0</v>
      </c>
    </row>
    <row r="32" spans="1:8" x14ac:dyDescent="0.25">
      <c r="A32" s="4" t="s">
        <v>10</v>
      </c>
      <c r="F32" s="34">
        <f>'2025'!B20</f>
        <v>0</v>
      </c>
    </row>
    <row r="33" spans="1:8" x14ac:dyDescent="0.25">
      <c r="A33" t="s">
        <v>50</v>
      </c>
    </row>
    <row r="35" spans="1:8" x14ac:dyDescent="0.25">
      <c r="A35" s="35">
        <f>IF(F32&gt;25000, 25000,F32)</f>
        <v>0</v>
      </c>
      <c r="B35" t="s">
        <v>55</v>
      </c>
      <c r="C35" s="1">
        <v>0</v>
      </c>
      <c r="F35" s="5">
        <f>C35*A35</f>
        <v>0</v>
      </c>
      <c r="H35" t="s">
        <v>12</v>
      </c>
    </row>
    <row r="36" spans="1:8" x14ac:dyDescent="0.25">
      <c r="A36" s="35">
        <f>IF(F32&gt;50000,25000,F32-A35)</f>
        <v>0</v>
      </c>
      <c r="B36" t="s">
        <v>56</v>
      </c>
      <c r="C36" s="1">
        <v>1.5E-3</v>
      </c>
      <c r="F36" s="5">
        <f t="shared" ref="F36:F42" si="1">C36*A36</f>
        <v>0</v>
      </c>
      <c r="H36" t="s">
        <v>12</v>
      </c>
    </row>
    <row r="37" spans="1:8" x14ac:dyDescent="0.25">
      <c r="A37" s="35">
        <f>IF(F32&gt;75000,25000,F32-A35-A36)</f>
        <v>0</v>
      </c>
      <c r="B37" t="s">
        <v>57</v>
      </c>
      <c r="C37" s="1">
        <v>5.0000000000000001E-3</v>
      </c>
      <c r="F37" s="5">
        <f t="shared" si="1"/>
        <v>0</v>
      </c>
      <c r="H37" t="s">
        <v>12</v>
      </c>
    </row>
    <row r="38" spans="1:8" x14ac:dyDescent="0.25">
      <c r="A38" s="35">
        <f>IF(F32&gt;100000,25000,F32-A35-A36-A37)</f>
        <v>0</v>
      </c>
      <c r="B38" t="s">
        <v>58</v>
      </c>
      <c r="C38" s="1">
        <v>8.0000000000000002E-3</v>
      </c>
      <c r="F38" s="5">
        <f t="shared" si="1"/>
        <v>0</v>
      </c>
      <c r="H38" t="s">
        <v>12</v>
      </c>
    </row>
    <row r="39" spans="1:8" x14ac:dyDescent="0.25">
      <c r="A39" s="35">
        <f>IF(F32&gt;125000,25000,F32-A35-A36-A37-A38)</f>
        <v>0</v>
      </c>
      <c r="B39" t="s">
        <v>59</v>
      </c>
      <c r="C39" s="1">
        <v>1.15E-2</v>
      </c>
      <c r="F39" s="5">
        <f t="shared" si="1"/>
        <v>0</v>
      </c>
      <c r="H39" t="s">
        <v>12</v>
      </c>
    </row>
    <row r="40" spans="1:8" x14ac:dyDescent="0.25">
      <c r="A40" s="35">
        <f>IF(F32&gt;150000,25000,F32-A35-A36-A37-A38-A39)</f>
        <v>0</v>
      </c>
      <c r="B40" t="s">
        <v>60</v>
      </c>
      <c r="C40" s="1">
        <v>1.7500000000000002E-2</v>
      </c>
      <c r="F40" s="5">
        <f t="shared" si="1"/>
        <v>0</v>
      </c>
      <c r="H40" t="s">
        <v>12</v>
      </c>
    </row>
    <row r="41" spans="1:8" x14ac:dyDescent="0.25">
      <c r="A41" s="35">
        <f>IF(F32&gt;900000,750000,F32-A35-A36-A37-A38-A39-A40)</f>
        <v>0</v>
      </c>
      <c r="B41" t="s">
        <v>62</v>
      </c>
      <c r="C41" s="1">
        <v>2.5999999999999999E-2</v>
      </c>
      <c r="F41" s="5">
        <f t="shared" si="1"/>
        <v>0</v>
      </c>
      <c r="H41" t="s">
        <v>12</v>
      </c>
    </row>
    <row r="42" spans="1:8" x14ac:dyDescent="0.25">
      <c r="A42" s="35">
        <f>IF(F32&gt;900000,F32-A35-A36-A37-A38-A39-A40-A41,0)</f>
        <v>0</v>
      </c>
      <c r="B42" t="s">
        <v>63</v>
      </c>
      <c r="C42" s="1">
        <v>2.3E-2</v>
      </c>
      <c r="F42" s="5">
        <f t="shared" si="1"/>
        <v>0</v>
      </c>
      <c r="H42" t="s">
        <v>12</v>
      </c>
    </row>
    <row r="44" spans="1:8" x14ac:dyDescent="0.25">
      <c r="A44" t="s">
        <v>49</v>
      </c>
      <c r="F44" s="34">
        <f>SUM(F35:F43)</f>
        <v>0</v>
      </c>
    </row>
  </sheetData>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8007-417F-4624-B2AD-3E07D88A3E7A}">
  <dimension ref="A1:I64"/>
  <sheetViews>
    <sheetView workbookViewId="0">
      <selection activeCell="A50" sqref="A50:A64"/>
    </sheetView>
  </sheetViews>
  <sheetFormatPr baseColWidth="10" defaultRowHeight="15" x14ac:dyDescent="0.25"/>
  <cols>
    <col min="1" max="1" width="28.5703125" customWidth="1"/>
    <col min="2" max="2" width="34.7109375" customWidth="1"/>
    <col min="4" max="4" width="11.42578125" customWidth="1"/>
    <col min="5" max="5" width="0.140625" customWidth="1"/>
    <col min="6" max="6" width="20" customWidth="1"/>
  </cols>
  <sheetData>
    <row r="1" spans="1:9" x14ac:dyDescent="0.25">
      <c r="A1" s="32" t="s">
        <v>47</v>
      </c>
      <c r="B1" s="33"/>
      <c r="C1" s="33"/>
      <c r="D1" s="33"/>
      <c r="E1" s="33"/>
      <c r="F1" s="33"/>
      <c r="G1" s="33"/>
      <c r="H1" s="33"/>
      <c r="I1" s="33"/>
    </row>
    <row r="3" spans="1:9" x14ac:dyDescent="0.25">
      <c r="A3" s="31" t="s">
        <v>42</v>
      </c>
      <c r="C3" s="31" t="s">
        <v>43</v>
      </c>
    </row>
    <row r="4" spans="1:9" x14ac:dyDescent="0.25">
      <c r="A4" t="s">
        <v>51</v>
      </c>
      <c r="C4" t="s">
        <v>53</v>
      </c>
    </row>
    <row r="5" spans="1:9" x14ac:dyDescent="0.25">
      <c r="A5" t="s">
        <v>52</v>
      </c>
      <c r="C5" t="s">
        <v>44</v>
      </c>
    </row>
    <row r="15" spans="1:9" x14ac:dyDescent="0.25">
      <c r="A15" s="32" t="s">
        <v>45</v>
      </c>
      <c r="B15" s="33"/>
      <c r="C15" s="32" t="s">
        <v>21</v>
      </c>
      <c r="D15" s="33"/>
      <c r="E15" s="33"/>
      <c r="F15" s="33"/>
      <c r="G15" s="33"/>
      <c r="H15" s="33"/>
      <c r="I15" s="33"/>
    </row>
    <row r="17" spans="1:8" x14ac:dyDescent="0.25">
      <c r="A17" s="4" t="s">
        <v>10</v>
      </c>
      <c r="F17" s="34">
        <f>'2026'!B20</f>
        <v>0</v>
      </c>
    </row>
    <row r="18" spans="1:8" x14ac:dyDescent="0.25">
      <c r="A18" t="s">
        <v>48</v>
      </c>
      <c r="F18" s="34">
        <f>ROUNDDOWN(F17,-3)</f>
        <v>0</v>
      </c>
      <c r="H18" t="s">
        <v>70</v>
      </c>
    </row>
    <row r="20" spans="1:8" x14ac:dyDescent="0.25">
      <c r="A20" s="35">
        <f>IF(F18&gt;25000, 25000,F18)</f>
        <v>0</v>
      </c>
      <c r="B20" t="s">
        <v>55</v>
      </c>
      <c r="C20" s="1">
        <v>0</v>
      </c>
      <c r="F20" s="5">
        <f>A20*C20</f>
        <v>0</v>
      </c>
      <c r="H20" t="s">
        <v>12</v>
      </c>
    </row>
    <row r="21" spans="1:8" x14ac:dyDescent="0.25">
      <c r="A21" s="35">
        <f>IF(F18&gt;50000,25000,F18-A20)</f>
        <v>0</v>
      </c>
      <c r="B21" t="s">
        <v>56</v>
      </c>
      <c r="C21" s="1">
        <v>3.5000000000000001E-3</v>
      </c>
      <c r="F21" s="5">
        <f t="shared" ref="F21:F27" si="0">C21*A21</f>
        <v>0</v>
      </c>
      <c r="H21" t="s">
        <v>12</v>
      </c>
    </row>
    <row r="22" spans="1:8" x14ac:dyDescent="0.25">
      <c r="A22" s="35">
        <f>IF(F18&gt;75000,25000,F18-A20-A21)</f>
        <v>0</v>
      </c>
      <c r="B22" t="s">
        <v>57</v>
      </c>
      <c r="C22" s="1">
        <v>5.4999999999999997E-3</v>
      </c>
      <c r="F22" s="5">
        <f t="shared" si="0"/>
        <v>0</v>
      </c>
      <c r="H22" t="s">
        <v>12</v>
      </c>
    </row>
    <row r="23" spans="1:8" x14ac:dyDescent="0.25">
      <c r="A23" s="35">
        <f>IF(F18&gt;100000,25000,F18-A20-A21-A22)</f>
        <v>0</v>
      </c>
      <c r="B23" t="s">
        <v>58</v>
      </c>
      <c r="C23" s="1">
        <v>1.2500000000000001E-2</v>
      </c>
      <c r="F23" s="5">
        <f t="shared" si="0"/>
        <v>0</v>
      </c>
      <c r="H23" t="s">
        <v>12</v>
      </c>
    </row>
    <row r="24" spans="1:8" x14ac:dyDescent="0.25">
      <c r="A24" s="35">
        <f>IF(F18&gt;125000,25000,F18-A20-A21-A22-A23)</f>
        <v>0</v>
      </c>
      <c r="B24" t="s">
        <v>59</v>
      </c>
      <c r="C24" s="1">
        <v>1.6E-2</v>
      </c>
      <c r="F24" s="5">
        <f t="shared" si="0"/>
        <v>0</v>
      </c>
      <c r="H24" t="s">
        <v>12</v>
      </c>
    </row>
    <row r="25" spans="1:8" x14ac:dyDescent="0.25">
      <c r="A25" s="35">
        <f>IF(F18&gt;150000,25000,F18-A20-A21-A22-A23-A24)</f>
        <v>0</v>
      </c>
      <c r="B25" t="s">
        <v>60</v>
      </c>
      <c r="C25" s="1">
        <v>1.95E-2</v>
      </c>
      <c r="F25" s="5">
        <f t="shared" si="0"/>
        <v>0</v>
      </c>
      <c r="H25" t="s">
        <v>12</v>
      </c>
    </row>
    <row r="26" spans="1:8" x14ac:dyDescent="0.25">
      <c r="A26" s="35">
        <f>IF(F18&gt;900000,600000,F18-A20-A21-A22-A23-A24-A25)</f>
        <v>0</v>
      </c>
      <c r="B26" t="s">
        <v>61</v>
      </c>
      <c r="C26" s="1">
        <v>2.5999999999999999E-2</v>
      </c>
      <c r="F26" s="5">
        <f t="shared" si="0"/>
        <v>0</v>
      </c>
      <c r="H26" t="s">
        <v>12</v>
      </c>
    </row>
    <row r="27" spans="1:8" x14ac:dyDescent="0.25">
      <c r="A27" s="35">
        <f>IF(F18&gt;900000,F18-A20-A21-A22-A23-A24-A25-A26,0)</f>
        <v>0</v>
      </c>
      <c r="B27" t="s">
        <v>64</v>
      </c>
      <c r="C27" s="1">
        <v>2.3E-2</v>
      </c>
      <c r="F27" s="5">
        <f t="shared" si="0"/>
        <v>0</v>
      </c>
      <c r="H27" t="s">
        <v>12</v>
      </c>
    </row>
    <row r="29" spans="1:8" x14ac:dyDescent="0.25">
      <c r="A29" t="s">
        <v>49</v>
      </c>
      <c r="C29" s="41" t="e">
        <f>F29/F18</f>
        <v>#DIV/0!</v>
      </c>
      <c r="F29" s="34">
        <f>SUM(F20:F28)</f>
        <v>0</v>
      </c>
      <c r="H29" t="s">
        <v>72</v>
      </c>
    </row>
    <row r="30" spans="1:8" x14ac:dyDescent="0.25">
      <c r="F30" s="34" t="e">
        <f>ROUND((F17*C29)*20,0)/20</f>
        <v>#DIV/0!</v>
      </c>
      <c r="H30" t="s">
        <v>71</v>
      </c>
    </row>
    <row r="32" spans="1:8" x14ac:dyDescent="0.25">
      <c r="A32" s="4" t="s">
        <v>10</v>
      </c>
      <c r="F32" s="34">
        <f>'2026'!B20</f>
        <v>0</v>
      </c>
    </row>
    <row r="33" spans="1:8" x14ac:dyDescent="0.25">
      <c r="A33" t="s">
        <v>50</v>
      </c>
      <c r="F33" s="34">
        <f>ROUNDDOWN(F32,-3)</f>
        <v>0</v>
      </c>
      <c r="H33" t="s">
        <v>70</v>
      </c>
    </row>
    <row r="35" spans="1:8" x14ac:dyDescent="0.25">
      <c r="A35" s="35">
        <f>IF(F33&gt;25000, 25000,F33)</f>
        <v>0</v>
      </c>
      <c r="B35" t="s">
        <v>55</v>
      </c>
      <c r="C35" s="1">
        <v>0</v>
      </c>
      <c r="F35" s="5">
        <f>C35*A35</f>
        <v>0</v>
      </c>
      <c r="H35" t="s">
        <v>12</v>
      </c>
    </row>
    <row r="36" spans="1:8" x14ac:dyDescent="0.25">
      <c r="A36" s="35">
        <f>IF(F33&gt;50000,25000,F33-A35)</f>
        <v>0</v>
      </c>
      <c r="B36" t="s">
        <v>56</v>
      </c>
      <c r="C36" s="1">
        <v>1.5E-3</v>
      </c>
      <c r="F36" s="5">
        <f t="shared" ref="F36:F42" si="1">C36*A36</f>
        <v>0</v>
      </c>
      <c r="H36" t="s">
        <v>12</v>
      </c>
    </row>
    <row r="37" spans="1:8" x14ac:dyDescent="0.25">
      <c r="A37" s="35">
        <f>IF(F33&gt;75000,25000,F33-A35-A36)</f>
        <v>0</v>
      </c>
      <c r="B37" t="s">
        <v>57</v>
      </c>
      <c r="C37" s="1">
        <v>5.0000000000000001E-3</v>
      </c>
      <c r="F37" s="5">
        <f t="shared" si="1"/>
        <v>0</v>
      </c>
      <c r="H37" t="s">
        <v>12</v>
      </c>
    </row>
    <row r="38" spans="1:8" x14ac:dyDescent="0.25">
      <c r="A38" s="35">
        <f>IF(F33&gt;100000,25000,F33-A35-A36-A37)</f>
        <v>0</v>
      </c>
      <c r="B38" t="s">
        <v>58</v>
      </c>
      <c r="C38" s="1">
        <v>8.0000000000000002E-3</v>
      </c>
      <c r="F38" s="5">
        <f t="shared" si="1"/>
        <v>0</v>
      </c>
      <c r="H38" t="s">
        <v>12</v>
      </c>
    </row>
    <row r="39" spans="1:8" x14ac:dyDescent="0.25">
      <c r="A39" s="35">
        <f>IF(F33&gt;125000,25000,F33-A35-A36-A37-A38)</f>
        <v>0</v>
      </c>
      <c r="B39" t="s">
        <v>59</v>
      </c>
      <c r="C39" s="1">
        <v>1.15E-2</v>
      </c>
      <c r="F39" s="5">
        <f t="shared" si="1"/>
        <v>0</v>
      </c>
      <c r="H39" t="s">
        <v>12</v>
      </c>
    </row>
    <row r="40" spans="1:8" x14ac:dyDescent="0.25">
      <c r="A40" s="35">
        <f>IF(F33&gt;150000,25000,F33-A35-A36-A37-A38-A39)</f>
        <v>0</v>
      </c>
      <c r="B40" t="s">
        <v>60</v>
      </c>
      <c r="C40" s="1">
        <v>1.7500000000000002E-2</v>
      </c>
      <c r="F40" s="5">
        <f t="shared" si="1"/>
        <v>0</v>
      </c>
      <c r="H40" t="s">
        <v>12</v>
      </c>
    </row>
    <row r="41" spans="1:8" x14ac:dyDescent="0.25">
      <c r="A41" s="35">
        <f>IF(F33&gt;900000,750000,F33-A35-A36-A37-A38-A39-A40)</f>
        <v>0</v>
      </c>
      <c r="B41" t="s">
        <v>62</v>
      </c>
      <c r="C41" s="1">
        <v>2.5999999999999999E-2</v>
      </c>
      <c r="F41" s="5">
        <f t="shared" si="1"/>
        <v>0</v>
      </c>
      <c r="H41" t="s">
        <v>12</v>
      </c>
    </row>
    <row r="42" spans="1:8" x14ac:dyDescent="0.25">
      <c r="A42" s="35">
        <f>IF(F33&gt;900000,F33-A35-A36-A37-A38-A39-A40-A41,0)</f>
        <v>0</v>
      </c>
      <c r="B42" t="s">
        <v>63</v>
      </c>
      <c r="C42" s="1">
        <v>2.3E-2</v>
      </c>
      <c r="F42" s="5">
        <f t="shared" si="1"/>
        <v>0</v>
      </c>
      <c r="H42" t="s">
        <v>12</v>
      </c>
    </row>
    <row r="44" spans="1:8" x14ac:dyDescent="0.25">
      <c r="A44" t="s">
        <v>49</v>
      </c>
      <c r="C44" s="41" t="e">
        <f>F44/F33</f>
        <v>#DIV/0!</v>
      </c>
      <c r="F44" s="34">
        <f>SUM(F35:F43)</f>
        <v>0</v>
      </c>
      <c r="H44" t="s">
        <v>72</v>
      </c>
    </row>
    <row r="45" spans="1:8" x14ac:dyDescent="0.25">
      <c r="F45" s="34" t="e">
        <f>ROUND((C44*F32)*20,0)/20</f>
        <v>#DIV/0!</v>
      </c>
      <c r="H45" t="s">
        <v>71</v>
      </c>
    </row>
    <row r="50" spans="1:1" x14ac:dyDescent="0.25">
      <c r="A50" t="s">
        <v>73</v>
      </c>
    </row>
    <row r="52" spans="1:1" x14ac:dyDescent="0.25">
      <c r="A52" t="s">
        <v>74</v>
      </c>
    </row>
    <row r="54" spans="1:1" x14ac:dyDescent="0.25">
      <c r="A54" t="s">
        <v>75</v>
      </c>
    </row>
    <row r="56" spans="1:1" x14ac:dyDescent="0.25">
      <c r="A56" t="s">
        <v>76</v>
      </c>
    </row>
    <row r="58" spans="1:1" x14ac:dyDescent="0.25">
      <c r="A58" t="s">
        <v>77</v>
      </c>
    </row>
    <row r="60" spans="1:1" x14ac:dyDescent="0.25">
      <c r="A60" t="s">
        <v>78</v>
      </c>
    </row>
    <row r="62" spans="1:1" x14ac:dyDescent="0.25">
      <c r="A62" t="s">
        <v>79</v>
      </c>
    </row>
    <row r="64" spans="1:1" x14ac:dyDescent="0.25">
      <c r="A64" t="s">
        <v>80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I42"/>
  <sheetViews>
    <sheetView showGridLines="0" workbookViewId="0">
      <selection activeCell="B7" sqref="B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19</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IF(B11&lt;900000,F36,B11*2.3/100)</f>
        <v>0</v>
      </c>
      <c r="H16" t="s">
        <v>21</v>
      </c>
    </row>
    <row r="17" spans="1:9" x14ac:dyDescent="0.25">
      <c r="A17" t="s">
        <v>5</v>
      </c>
      <c r="C17" s="17">
        <v>1.9E-2</v>
      </c>
      <c r="D17" s="18">
        <v>1</v>
      </c>
      <c r="F17" s="5">
        <f>B11*C17*D17</f>
        <v>0</v>
      </c>
      <c r="H17" t="s">
        <v>20</v>
      </c>
    </row>
    <row r="18" spans="1:9" x14ac:dyDescent="0.25">
      <c r="A18" t="s">
        <v>6</v>
      </c>
      <c r="C18" s="17">
        <v>1.9E-2</v>
      </c>
      <c r="D18" s="18">
        <v>1.05</v>
      </c>
      <c r="F18" s="5">
        <f>B11*C18*D18</f>
        <v>0</v>
      </c>
      <c r="H18" t="s">
        <v>20</v>
      </c>
    </row>
    <row r="19" spans="1:9" x14ac:dyDescent="0.25">
      <c r="A19" t="s">
        <v>7</v>
      </c>
      <c r="C19" s="17">
        <v>5.0000000000000001E-3</v>
      </c>
      <c r="D19" s="18">
        <v>1.18</v>
      </c>
      <c r="F19" s="5">
        <f>B11*C19*D19</f>
        <v>0</v>
      </c>
      <c r="H19" t="s">
        <v>20</v>
      </c>
    </row>
    <row r="20" spans="1:9" s="4" customFormat="1" x14ac:dyDescent="0.25">
      <c r="F20" s="6"/>
    </row>
    <row r="21" spans="1:9" ht="18.75" x14ac:dyDescent="0.3">
      <c r="A21" s="9" t="s">
        <v>8</v>
      </c>
      <c r="B21" s="9"/>
      <c r="C21" s="9"/>
      <c r="D21" s="9"/>
      <c r="E21" s="22"/>
      <c r="F21" s="10">
        <f>SUM(F16:F19)</f>
        <v>0</v>
      </c>
      <c r="G21" s="22"/>
      <c r="H21" s="22"/>
      <c r="I21" s="22"/>
    </row>
    <row r="22" spans="1:9" x14ac:dyDescent="0.25">
      <c r="A22" s="4"/>
      <c r="B22" s="4"/>
      <c r="C22" s="4"/>
      <c r="D22" s="4"/>
      <c r="F22" s="21"/>
    </row>
    <row r="24" spans="1:9" x14ac:dyDescent="0.25">
      <c r="A24" s="7"/>
      <c r="B24" s="7"/>
      <c r="C24" s="7"/>
      <c r="D24" s="7"/>
      <c r="E24" s="7"/>
      <c r="F24" s="7"/>
      <c r="G24" s="7"/>
      <c r="H24" s="7"/>
      <c r="I24" s="7"/>
    </row>
    <row r="26" spans="1:9" x14ac:dyDescent="0.25">
      <c r="A26" s="4" t="s">
        <v>10</v>
      </c>
    </row>
    <row r="27" spans="1:9" x14ac:dyDescent="0.25">
      <c r="A27" s="2">
        <f>IF(B11&gt;25000, 25000,B11)</f>
        <v>0</v>
      </c>
      <c r="B27" t="s">
        <v>0</v>
      </c>
      <c r="C27" s="1">
        <v>0</v>
      </c>
      <c r="F27" s="5">
        <f t="shared" ref="F27:F34" si="0">A27*C27</f>
        <v>0</v>
      </c>
      <c r="H27" t="s">
        <v>12</v>
      </c>
    </row>
    <row r="28" spans="1:9" x14ac:dyDescent="0.25">
      <c r="A28" s="2">
        <f>IF(B11&gt;50000,25000,B11-A27)</f>
        <v>0</v>
      </c>
      <c r="B28" t="s">
        <v>1</v>
      </c>
      <c r="C28" s="1">
        <v>2E-3</v>
      </c>
      <c r="F28" s="5">
        <f t="shared" si="0"/>
        <v>0</v>
      </c>
      <c r="H28" t="s">
        <v>12</v>
      </c>
    </row>
    <row r="29" spans="1:9" x14ac:dyDescent="0.25">
      <c r="A29" s="2">
        <f>IF(B11&gt;75000,25000,B11-A27-A28)</f>
        <v>0</v>
      </c>
      <c r="B29" t="s">
        <v>1</v>
      </c>
      <c r="C29" s="1">
        <v>5.4999999999999997E-3</v>
      </c>
      <c r="F29" s="5">
        <f t="shared" si="0"/>
        <v>0</v>
      </c>
      <c r="H29" t="s">
        <v>12</v>
      </c>
    </row>
    <row r="30" spans="1:9" x14ac:dyDescent="0.25">
      <c r="A30" s="2">
        <f>IF(B11&gt;100000,25000,B11-A27-A28-A29)</f>
        <v>0</v>
      </c>
      <c r="B30" t="s">
        <v>1</v>
      </c>
      <c r="C30" s="1">
        <v>8.9999999999999993E-3</v>
      </c>
      <c r="F30" s="5">
        <f t="shared" si="0"/>
        <v>0</v>
      </c>
      <c r="H30" t="s">
        <v>12</v>
      </c>
    </row>
    <row r="31" spans="1:9" x14ac:dyDescent="0.25">
      <c r="A31" s="2">
        <f>IF(B11&gt;125000,25000,B11-A27-A28-A29-A30)</f>
        <v>0</v>
      </c>
      <c r="B31" t="s">
        <v>1</v>
      </c>
      <c r="C31" s="1">
        <v>1.2500000000000001E-2</v>
      </c>
      <c r="F31" s="5">
        <f t="shared" si="0"/>
        <v>0</v>
      </c>
      <c r="H31" t="s">
        <v>12</v>
      </c>
    </row>
    <row r="32" spans="1:9" x14ac:dyDescent="0.25">
      <c r="A32" s="2">
        <f>IF(B11&gt;150000,25000,B11-A27-A28-A29-A30-A31)</f>
        <v>0</v>
      </c>
      <c r="B32" t="s">
        <v>1</v>
      </c>
      <c r="C32" s="1">
        <v>0.02</v>
      </c>
      <c r="F32" s="5">
        <f t="shared" si="0"/>
        <v>0</v>
      </c>
      <c r="H32" t="s">
        <v>12</v>
      </c>
    </row>
    <row r="33" spans="1:9" x14ac:dyDescent="0.25">
      <c r="A33" s="2">
        <f>IF(B11&gt;900000,750000,B11-A27-A28-A29-A30-A31-A32)</f>
        <v>0</v>
      </c>
      <c r="B33" t="s">
        <v>2</v>
      </c>
      <c r="C33" s="1">
        <v>2.5999999999999999E-2</v>
      </c>
      <c r="F33" s="5">
        <f t="shared" si="0"/>
        <v>0</v>
      </c>
      <c r="H33" t="s">
        <v>12</v>
      </c>
    </row>
    <row r="34" spans="1:9" x14ac:dyDescent="0.25">
      <c r="A34" s="2">
        <f>IF(B11&gt;900000,B11-A27-A28-A29-A30-A31-A32-A33,0)</f>
        <v>0</v>
      </c>
      <c r="B34" t="s">
        <v>3</v>
      </c>
      <c r="C34" s="1">
        <v>2.3E-2</v>
      </c>
      <c r="F34" s="5">
        <f t="shared" si="0"/>
        <v>0</v>
      </c>
      <c r="H34" t="s">
        <v>12</v>
      </c>
    </row>
    <row r="35" spans="1:9" x14ac:dyDescent="0.25">
      <c r="A35" s="2"/>
      <c r="F35" s="5"/>
    </row>
    <row r="36" spans="1:9" x14ac:dyDescent="0.25">
      <c r="A36" s="2">
        <f>SUM(A27:A35)</f>
        <v>0</v>
      </c>
      <c r="C36" s="3" t="e">
        <f>F36/B11*100</f>
        <v>#DIV/0!</v>
      </c>
      <c r="F36" s="5">
        <f>SUM(F27:F35)</f>
        <v>0</v>
      </c>
    </row>
    <row r="38" spans="1:9" x14ac:dyDescent="0.25">
      <c r="A38" s="19" t="s">
        <v>16</v>
      </c>
      <c r="B38" s="8"/>
      <c r="C38" s="8"/>
      <c r="D38" s="8"/>
      <c r="E38" s="8"/>
      <c r="F38" s="8"/>
      <c r="G38" s="8"/>
      <c r="H38" s="8"/>
      <c r="I38" s="8"/>
    </row>
    <row r="39" spans="1:9" x14ac:dyDescent="0.25">
      <c r="A39" s="19" t="s">
        <v>17</v>
      </c>
      <c r="B39" s="8"/>
      <c r="C39" s="8"/>
      <c r="D39" s="8"/>
      <c r="E39" s="8"/>
      <c r="F39" s="8"/>
      <c r="G39" s="8"/>
      <c r="H39" s="8"/>
      <c r="I39" s="8"/>
    </row>
    <row r="40" spans="1:9" x14ac:dyDescent="0.25">
      <c r="A40" s="19" t="s">
        <v>18</v>
      </c>
      <c r="B40" s="8"/>
      <c r="C40" s="8"/>
      <c r="D40" s="8"/>
      <c r="E40" s="8"/>
      <c r="F40" s="8"/>
      <c r="G40" s="8"/>
      <c r="H40" s="8"/>
      <c r="I40" s="8"/>
    </row>
    <row r="41" spans="1:9" x14ac:dyDescent="0.25">
      <c r="A41" s="4"/>
    </row>
    <row r="42" spans="1:9" x14ac:dyDescent="0.25">
      <c r="A42" s="20">
        <f ca="1">TODAY()</f>
        <v>46052</v>
      </c>
      <c r="B42" s="8"/>
      <c r="C42" s="8"/>
      <c r="D42" s="8"/>
      <c r="E42" s="8"/>
      <c r="F42" s="8"/>
      <c r="G42" s="8"/>
      <c r="H42" s="8"/>
      <c r="I42" s="8"/>
    </row>
  </sheetData>
  <sheetProtection sheet="1" objects="1" scenarios="1"/>
  <pageMargins left="0.7" right="0.7" top="0.78740157499999996" bottom="0.78740157499999996" header="0.3" footer="0.3"/>
  <pageSetup paperSize="9"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I44"/>
  <sheetViews>
    <sheetView showGridLines="0" workbookViewId="0">
      <selection activeCell="B7" sqref="B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26</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1.05</v>
      </c>
      <c r="F18" s="5">
        <f>ROUND((B11*C18*D18)*20,0)/20</f>
        <v>0</v>
      </c>
      <c r="H18" t="s">
        <v>20</v>
      </c>
    </row>
    <row r="19" spans="1:9" x14ac:dyDescent="0.25">
      <c r="A19" t="s">
        <v>7</v>
      </c>
      <c r="C19" s="17">
        <v>5.0000000000000001E-3</v>
      </c>
      <c r="D19" s="18">
        <v>1.18</v>
      </c>
      <c r="F19" s="30">
        <f>ROUND((B11*C19*D19)*20,0)/20</f>
        <v>0</v>
      </c>
      <c r="H19" t="s">
        <v>20</v>
      </c>
    </row>
    <row r="20" spans="1:9" x14ac:dyDescent="0.25">
      <c r="A20" t="s">
        <v>29</v>
      </c>
      <c r="C20" s="17"/>
      <c r="D20" s="18"/>
      <c r="F20" s="5">
        <f>SUM(F16:F19)</f>
        <v>0</v>
      </c>
    </row>
    <row r="21" spans="1:9" x14ac:dyDescent="0.25">
      <c r="A21" s="28" t="s">
        <v>30</v>
      </c>
      <c r="B21" s="29"/>
      <c r="C21" s="17">
        <v>0.04</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4"/>
  <sheetViews>
    <sheetView showGridLines="0" workbookViewId="0">
      <selection activeCell="B7" sqref="B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32</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1.05</v>
      </c>
      <c r="F18" s="5">
        <f>ROUND((B11*C18*D18)*20,0)/20</f>
        <v>0</v>
      </c>
      <c r="H18" t="s">
        <v>20</v>
      </c>
    </row>
    <row r="19" spans="1:9" x14ac:dyDescent="0.25">
      <c r="A19" t="s">
        <v>7</v>
      </c>
      <c r="C19" s="17">
        <v>5.0000000000000001E-3</v>
      </c>
      <c r="D19" s="18">
        <v>1.18</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4"/>
  <sheetViews>
    <sheetView showGridLines="0" workbookViewId="0">
      <selection activeCell="B11" sqref="B11"/>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33</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1.04</v>
      </c>
      <c r="F18" s="5">
        <f>ROUND((B11*C18*D18)*20,0)/20</f>
        <v>0</v>
      </c>
      <c r="H18" t="s">
        <v>20</v>
      </c>
    </row>
    <row r="19" spans="1:9" x14ac:dyDescent="0.25">
      <c r="A19" t="s">
        <v>7</v>
      </c>
      <c r="C19" s="17">
        <v>5.0000000000000001E-3</v>
      </c>
      <c r="D19" s="18">
        <v>1.22</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4"/>
  <sheetViews>
    <sheetView showGridLines="0" workbookViewId="0">
      <selection activeCell="M7" sqref="M7"/>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34</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1.04</v>
      </c>
      <c r="F18" s="5">
        <f>ROUND((B11*C18*D18)*20,0)/20</f>
        <v>0</v>
      </c>
      <c r="H18" t="s">
        <v>20</v>
      </c>
    </row>
    <row r="19" spans="1:9" x14ac:dyDescent="0.25">
      <c r="A19" t="s">
        <v>7</v>
      </c>
      <c r="C19" s="17">
        <v>5.0000000000000001E-3</v>
      </c>
      <c r="D19" s="18">
        <v>1.22</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4"/>
  <sheetViews>
    <sheetView showGridLines="0" workbookViewId="0">
      <selection activeCell="B12" sqref="B12"/>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35</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v>0</v>
      </c>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1.02</v>
      </c>
      <c r="F18" s="5">
        <f>ROUND((B11*C18*D18)*20,0)/20</f>
        <v>0</v>
      </c>
      <c r="H18" t="s">
        <v>20</v>
      </c>
    </row>
    <row r="19" spans="1:9" x14ac:dyDescent="0.25">
      <c r="A19" t="s">
        <v>7</v>
      </c>
      <c r="C19" s="17">
        <v>5.0000000000000001E-3</v>
      </c>
      <c r="D19" s="18">
        <v>1.18</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4"/>
  <sheetViews>
    <sheetView showGridLines="0" workbookViewId="0">
      <selection activeCell="B11" sqref="B11"/>
    </sheetView>
  </sheetViews>
  <sheetFormatPr baseColWidth="10" defaultRowHeight="15" x14ac:dyDescent="0.25"/>
  <cols>
    <col min="1" max="1" width="21" customWidth="1"/>
    <col min="2" max="2" width="24" customWidth="1"/>
    <col min="5" max="5" width="5.42578125" customWidth="1"/>
    <col min="6" max="6" width="17.28515625" customWidth="1"/>
    <col min="7" max="7" width="5.42578125" customWidth="1"/>
    <col min="9" max="9" width="38.28515625" customWidth="1"/>
  </cols>
  <sheetData>
    <row r="1" spans="1:9" ht="18.75" x14ac:dyDescent="0.3">
      <c r="I1" s="25" t="s">
        <v>16</v>
      </c>
    </row>
    <row r="2" spans="1:9" ht="26.25" x14ac:dyDescent="0.4">
      <c r="I2" s="24" t="s">
        <v>22</v>
      </c>
    </row>
    <row r="4" spans="1:9" ht="26.25" x14ac:dyDescent="0.4">
      <c r="A4" s="23" t="s">
        <v>36</v>
      </c>
      <c r="B4" s="11"/>
      <c r="C4" s="11"/>
      <c r="D4" s="11"/>
      <c r="E4" s="11"/>
      <c r="F4" s="11"/>
      <c r="G4" s="11"/>
      <c r="H4" s="11"/>
      <c r="I4" s="11"/>
    </row>
    <row r="5" spans="1:9" ht="26.25" x14ac:dyDescent="0.4">
      <c r="A5" s="23" t="s">
        <v>23</v>
      </c>
      <c r="B5" s="11"/>
      <c r="C5" s="11"/>
      <c r="D5" s="11"/>
      <c r="E5" s="11"/>
      <c r="F5" s="11"/>
      <c r="G5" s="11"/>
      <c r="H5" s="11"/>
      <c r="I5" s="11"/>
    </row>
    <row r="7" spans="1:9" ht="18.75" x14ac:dyDescent="0.3">
      <c r="A7" s="12" t="s">
        <v>25</v>
      </c>
      <c r="B7" s="26"/>
      <c r="C7" s="8"/>
      <c r="D7" s="8"/>
      <c r="E7" s="8"/>
      <c r="F7" s="8"/>
      <c r="G7" s="8"/>
      <c r="H7" s="8"/>
      <c r="I7" s="8"/>
    </row>
    <row r="8" spans="1:9" ht="18.75" x14ac:dyDescent="0.3">
      <c r="A8" s="12" t="s">
        <v>24</v>
      </c>
      <c r="B8" s="26"/>
      <c r="C8" s="8"/>
      <c r="D8" s="8"/>
      <c r="E8" s="8"/>
      <c r="F8" s="8"/>
      <c r="G8" s="8"/>
      <c r="H8" s="8"/>
      <c r="I8" s="8"/>
    </row>
    <row r="9" spans="1:9" ht="18.75" x14ac:dyDescent="0.3">
      <c r="A9" s="12" t="s">
        <v>31</v>
      </c>
      <c r="C9" s="8"/>
      <c r="D9" s="8"/>
      <c r="E9" s="8"/>
      <c r="F9" s="8"/>
      <c r="G9" s="8"/>
      <c r="H9" s="8"/>
      <c r="I9" s="8"/>
    </row>
    <row r="11" spans="1:9" ht="18.75" x14ac:dyDescent="0.3">
      <c r="A11" s="12" t="s">
        <v>9</v>
      </c>
      <c r="B11" s="27"/>
      <c r="C11" s="8"/>
      <c r="D11" s="8"/>
      <c r="E11" s="8"/>
      <c r="F11" s="8"/>
      <c r="G11" s="8"/>
      <c r="H11" s="8"/>
      <c r="I11" s="8"/>
    </row>
    <row r="12" spans="1:9" x14ac:dyDescent="0.25">
      <c r="B12" s="5"/>
    </row>
    <row r="13" spans="1:9" x14ac:dyDescent="0.25">
      <c r="F13" s="5"/>
    </row>
    <row r="14" spans="1:9" s="4" customFormat="1" x14ac:dyDescent="0.25">
      <c r="A14" s="13"/>
      <c r="B14" s="13"/>
      <c r="C14" s="13" t="s">
        <v>14</v>
      </c>
      <c r="D14" s="13" t="s">
        <v>15</v>
      </c>
      <c r="E14" s="13"/>
      <c r="F14" s="14" t="s">
        <v>13</v>
      </c>
      <c r="G14" s="13"/>
      <c r="H14" s="13" t="s">
        <v>11</v>
      </c>
      <c r="I14" s="13"/>
    </row>
    <row r="15" spans="1:9" x14ac:dyDescent="0.25">
      <c r="F15" s="5"/>
    </row>
    <row r="16" spans="1:9" x14ac:dyDescent="0.25">
      <c r="A16" t="s">
        <v>4</v>
      </c>
      <c r="C16" s="15" t="e">
        <f>F16/B11</f>
        <v>#DIV/0!</v>
      </c>
      <c r="D16" s="16"/>
      <c r="F16" s="5">
        <f>IF(B11&lt;900000,F38,B11*2.3/100)</f>
        <v>0</v>
      </c>
      <c r="H16" t="s">
        <v>21</v>
      </c>
    </row>
    <row r="17" spans="1:9" x14ac:dyDescent="0.25">
      <c r="A17" t="s">
        <v>5</v>
      </c>
      <c r="C17" s="17">
        <v>1.9E-2</v>
      </c>
      <c r="D17" s="18">
        <v>1</v>
      </c>
      <c r="F17" s="5">
        <f>ROUND((B11*C17*D17)*20,0)/20</f>
        <v>0</v>
      </c>
      <c r="H17" t="s">
        <v>20</v>
      </c>
    </row>
    <row r="18" spans="1:9" x14ac:dyDescent="0.25">
      <c r="A18" t="s">
        <v>6</v>
      </c>
      <c r="C18" s="17">
        <v>1.9E-2</v>
      </c>
      <c r="D18" s="18">
        <v>1.01</v>
      </c>
      <c r="F18" s="5">
        <f>ROUND((B11*C18*D18)*20,0)/20</f>
        <v>0</v>
      </c>
      <c r="H18" t="s">
        <v>20</v>
      </c>
    </row>
    <row r="19" spans="1:9" x14ac:dyDescent="0.25">
      <c r="A19" t="s">
        <v>7</v>
      </c>
      <c r="C19" s="17">
        <v>5.0000000000000001E-3</v>
      </c>
      <c r="D19" s="18">
        <v>1.17</v>
      </c>
      <c r="F19" s="30">
        <f>ROUND((B11*C19*D19)*20,0)/20</f>
        <v>0</v>
      </c>
      <c r="H19" t="s">
        <v>20</v>
      </c>
    </row>
    <row r="20" spans="1:9" x14ac:dyDescent="0.25">
      <c r="A20" t="s">
        <v>29</v>
      </c>
      <c r="C20" s="17"/>
      <c r="D20" s="18"/>
      <c r="F20" s="5">
        <f>SUM(F16:F19)</f>
        <v>0</v>
      </c>
    </row>
    <row r="21" spans="1:9" x14ac:dyDescent="0.25">
      <c r="A21" s="28" t="s">
        <v>30</v>
      </c>
      <c r="B21" s="29"/>
      <c r="C21" s="17">
        <v>0.03</v>
      </c>
      <c r="D21" s="18"/>
      <c r="F21" s="5">
        <f>ROUND((F20*C21)*20,0)/20</f>
        <v>0</v>
      </c>
    </row>
    <row r="22" spans="1:9" s="4" customFormat="1" x14ac:dyDescent="0.25">
      <c r="F22" s="6"/>
    </row>
    <row r="23" spans="1:9" ht="18.75" x14ac:dyDescent="0.3">
      <c r="A23" s="9" t="s">
        <v>8</v>
      </c>
      <c r="B23" s="9"/>
      <c r="C23" s="9"/>
      <c r="D23" s="9"/>
      <c r="E23" s="22"/>
      <c r="F23" s="10">
        <f>F20-F21</f>
        <v>0</v>
      </c>
      <c r="G23" s="22"/>
      <c r="H23" s="22"/>
      <c r="I23" s="22"/>
    </row>
    <row r="24" spans="1:9" x14ac:dyDescent="0.25">
      <c r="A24" s="4"/>
      <c r="B24" s="4"/>
      <c r="C24" s="4"/>
      <c r="D24" s="4"/>
      <c r="F24" s="21"/>
    </row>
    <row r="26" spans="1:9" x14ac:dyDescent="0.25">
      <c r="A26" s="7"/>
      <c r="B26" s="7"/>
      <c r="C26" s="7"/>
      <c r="D26" s="7"/>
      <c r="E26" s="7"/>
      <c r="F26" s="7"/>
      <c r="G26" s="7"/>
      <c r="H26" s="7"/>
      <c r="I26" s="7"/>
    </row>
    <row r="28" spans="1:9" x14ac:dyDescent="0.25">
      <c r="A28" s="4" t="s">
        <v>10</v>
      </c>
    </row>
    <row r="29" spans="1:9" x14ac:dyDescent="0.25">
      <c r="A29" s="2">
        <f>IF(B11&gt;25000, 25000,B11)</f>
        <v>0</v>
      </c>
      <c r="B29" t="s">
        <v>0</v>
      </c>
      <c r="C29" s="1">
        <v>0</v>
      </c>
      <c r="F29" s="5">
        <f t="shared" ref="F29:F36" si="0">A29*C29</f>
        <v>0</v>
      </c>
      <c r="H29" t="s">
        <v>12</v>
      </c>
    </row>
    <row r="30" spans="1:9" x14ac:dyDescent="0.25">
      <c r="A30" s="2">
        <f>IF(B11&gt;50000,25000,B11-A29)</f>
        <v>0</v>
      </c>
      <c r="B30" t="s">
        <v>1</v>
      </c>
      <c r="C30" s="1">
        <v>2E-3</v>
      </c>
      <c r="F30" s="5">
        <f t="shared" si="0"/>
        <v>0</v>
      </c>
      <c r="H30" t="s">
        <v>12</v>
      </c>
    </row>
    <row r="31" spans="1:9" x14ac:dyDescent="0.25">
      <c r="A31" s="2">
        <f>IF(B11&gt;75000,25000,B11-A29-A30)</f>
        <v>0</v>
      </c>
      <c r="B31" t="s">
        <v>1</v>
      </c>
      <c r="C31" s="1">
        <v>5.4999999999999997E-3</v>
      </c>
      <c r="F31" s="5">
        <f t="shared" si="0"/>
        <v>0</v>
      </c>
      <c r="H31" t="s">
        <v>12</v>
      </c>
    </row>
    <row r="32" spans="1:9" x14ac:dyDescent="0.25">
      <c r="A32" s="2">
        <f>IF(B11&gt;100000,25000,B11-A29-A30-A31)</f>
        <v>0</v>
      </c>
      <c r="B32" t="s">
        <v>1</v>
      </c>
      <c r="C32" s="1">
        <v>8.9999999999999993E-3</v>
      </c>
      <c r="F32" s="5">
        <f t="shared" si="0"/>
        <v>0</v>
      </c>
      <c r="H32" t="s">
        <v>12</v>
      </c>
    </row>
    <row r="33" spans="1:9" x14ac:dyDescent="0.25">
      <c r="A33" s="2">
        <f>IF(B11&gt;125000,25000,B11-A29-A30-A31-A32)</f>
        <v>0</v>
      </c>
      <c r="B33" t="s">
        <v>1</v>
      </c>
      <c r="C33" s="1">
        <v>1.2500000000000001E-2</v>
      </c>
      <c r="F33" s="5">
        <f t="shared" si="0"/>
        <v>0</v>
      </c>
      <c r="H33" t="s">
        <v>12</v>
      </c>
    </row>
    <row r="34" spans="1:9" x14ac:dyDescent="0.25">
      <c r="A34" s="2">
        <f>IF(B11&gt;150000,25000,B11-A29-A30-A31-A32-A33)</f>
        <v>0</v>
      </c>
      <c r="B34" t="s">
        <v>1</v>
      </c>
      <c r="C34" s="1">
        <v>0.02</v>
      </c>
      <c r="F34" s="5">
        <f t="shared" si="0"/>
        <v>0</v>
      </c>
      <c r="H34" t="s">
        <v>12</v>
      </c>
    </row>
    <row r="35" spans="1:9" x14ac:dyDescent="0.25">
      <c r="A35" s="2">
        <f>IF(B11&gt;900000,750000,B11-A29-A30-A31-A32-A33-A34)</f>
        <v>0</v>
      </c>
      <c r="B35" t="s">
        <v>2</v>
      </c>
      <c r="C35" s="1">
        <v>2.5999999999999999E-2</v>
      </c>
      <c r="F35" s="5">
        <f t="shared" si="0"/>
        <v>0</v>
      </c>
      <c r="H35" t="s">
        <v>12</v>
      </c>
    </row>
    <row r="36" spans="1:9" x14ac:dyDescent="0.25">
      <c r="A36" s="2">
        <f>IF(B11&gt;900000,B11-A29-A30-A31-A32-A33-A34-A35,0)</f>
        <v>0</v>
      </c>
      <c r="B36" t="s">
        <v>3</v>
      </c>
      <c r="C36" s="1">
        <v>2.3E-2</v>
      </c>
      <c r="F36" s="5">
        <f t="shared" si="0"/>
        <v>0</v>
      </c>
      <c r="H36" t="s">
        <v>12</v>
      </c>
    </row>
    <row r="37" spans="1:9" x14ac:dyDescent="0.25">
      <c r="A37" s="2"/>
      <c r="F37" s="5"/>
    </row>
    <row r="38" spans="1:9" x14ac:dyDescent="0.25">
      <c r="A38" s="2">
        <f>SUM(A29:A37)</f>
        <v>0</v>
      </c>
      <c r="C38" s="3" t="e">
        <f>F38/B11*100</f>
        <v>#DIV/0!</v>
      </c>
      <c r="F38" s="5">
        <f>ROUND((SUM(F29:F37))*20,0)/20</f>
        <v>0</v>
      </c>
    </row>
    <row r="40" spans="1:9" x14ac:dyDescent="0.25">
      <c r="A40" s="19" t="s">
        <v>16</v>
      </c>
      <c r="B40" s="8"/>
      <c r="C40" s="8"/>
      <c r="D40" s="8"/>
      <c r="E40" s="8"/>
      <c r="F40" s="8"/>
      <c r="G40" s="8"/>
      <c r="H40" s="8"/>
      <c r="I40" s="8"/>
    </row>
    <row r="41" spans="1:9" x14ac:dyDescent="0.25">
      <c r="A41" s="19" t="s">
        <v>17</v>
      </c>
      <c r="B41" s="8"/>
      <c r="C41" s="8"/>
      <c r="D41" s="8"/>
      <c r="E41" s="8"/>
      <c r="F41" s="8"/>
      <c r="G41" s="8"/>
      <c r="H41" s="8"/>
      <c r="I41" s="8"/>
    </row>
    <row r="42" spans="1:9" x14ac:dyDescent="0.25">
      <c r="A42" s="19" t="s">
        <v>18</v>
      </c>
      <c r="B42" s="8"/>
      <c r="C42" s="8"/>
      <c r="D42" s="8"/>
      <c r="E42" s="8"/>
      <c r="F42" s="8"/>
      <c r="G42" s="8"/>
      <c r="H42" s="8"/>
      <c r="I42" s="8"/>
    </row>
    <row r="43" spans="1:9" x14ac:dyDescent="0.25">
      <c r="A43" s="4"/>
    </row>
    <row r="44" spans="1:9" x14ac:dyDescent="0.25">
      <c r="A44" s="20">
        <f ca="1">TODAY()</f>
        <v>46052</v>
      </c>
      <c r="B44" s="8"/>
      <c r="C44" s="8"/>
      <c r="D44" s="8"/>
      <c r="E44" s="8"/>
      <c r="F44" s="8"/>
      <c r="G44" s="8"/>
      <c r="H44" s="8"/>
      <c r="I44" s="8"/>
    </row>
  </sheetData>
  <sheetProtection sheet="1" objects="1" scenarios="1"/>
  <pageMargins left="0.7" right="0.7" top="0.78740157499999996" bottom="0.78740157499999996"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4b353aa7-7942-4e94-9147-27564e0335f7">2026-01-28T16:25:51+00:00</Datum>
    <TaxCatchAll xmlns="f54b5025-73a8-4e81-95ea-b71688154d96" xsi:nil="true"/>
    <lcf76f155ced4ddcb4097134ff3c332f xmlns="4b353aa7-7942-4e94-9147-27564e0335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1EF6270316D2C42B77E47667C66E6E1" ma:contentTypeVersion="17" ma:contentTypeDescription="Ein neues Dokument erstellen." ma:contentTypeScope="" ma:versionID="535a113f12cb591fdf4d638a309b2f0e">
  <xsd:schema xmlns:xsd="http://www.w3.org/2001/XMLSchema" xmlns:xs="http://www.w3.org/2001/XMLSchema" xmlns:p="http://schemas.microsoft.com/office/2006/metadata/properties" xmlns:ns2="4b353aa7-7942-4e94-9147-27564e0335f7" xmlns:ns3="f54b5025-73a8-4e81-95ea-b71688154d96" targetNamespace="http://schemas.microsoft.com/office/2006/metadata/properties" ma:root="true" ma:fieldsID="5a180ab80cc49936b1b7f815903418c2" ns2:_="" ns3:_="">
    <xsd:import namespace="4b353aa7-7942-4e94-9147-27564e0335f7"/>
    <xsd:import namespace="f54b5025-73a8-4e81-95ea-b71688154d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atum"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3aa7-7942-4e94-9147-27564e033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atum" ma:index="12" nillable="true" ma:displayName="Datum" ma:default="[today]" ma:description="Datum der erstmaligen Erstellung der Datei" ma:format="DateOnly" ma:internalName="Datum">
      <xsd:simpleType>
        <xsd:restriction base="dms:DateTime"/>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26e7e4f7-2791-4bee-a137-fcf627f3032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4b5025-73a8-4e81-95ea-b71688154d9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98c03a8-530c-4f8d-a0d3-8e32c87b75a7}" ma:internalName="TaxCatchAll" ma:showField="CatchAllData" ma:web="f54b5025-73a8-4e81-95ea-b71688154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EF26C8-4EFF-4808-B7AD-DDEDED2DC5BE}">
  <ds:schemaRefs>
    <ds:schemaRef ds:uri="http://schemas.microsoft.com/office/2006/metadata/properties"/>
    <ds:schemaRef ds:uri="http://schemas.microsoft.com/office/infopath/2007/PartnerControls"/>
    <ds:schemaRef ds:uri="4b353aa7-7942-4e94-9147-27564e0335f7"/>
    <ds:schemaRef ds:uri="f54b5025-73a8-4e81-95ea-b71688154d96"/>
  </ds:schemaRefs>
</ds:datastoreItem>
</file>

<file path=customXml/itemProps2.xml><?xml version="1.0" encoding="utf-8"?>
<ds:datastoreItem xmlns:ds="http://schemas.openxmlformats.org/officeDocument/2006/customXml" ds:itemID="{EC94937B-8C2C-44BB-93E2-9ACC9AB38FF7}">
  <ds:schemaRefs>
    <ds:schemaRef ds:uri="http://schemas.microsoft.com/sharepoint/v3/contenttype/forms"/>
  </ds:schemaRefs>
</ds:datastoreItem>
</file>

<file path=customXml/itemProps3.xml><?xml version="1.0" encoding="utf-8"?>
<ds:datastoreItem xmlns:ds="http://schemas.openxmlformats.org/officeDocument/2006/customXml" ds:itemID="{44D14C31-5264-4E11-9029-CBBFA4C3C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353aa7-7942-4e94-9147-27564e0335f7"/>
    <ds:schemaRef ds:uri="f54b5025-73a8-4e81-95ea-b71688154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Var21</vt:lpstr>
      <vt:lpstr>Var22</vt:lpstr>
      <vt:lpstr>Var23</vt:lpstr>
      <vt:lpstr>Var24</vt:lpstr>
      <vt:lpstr>Var25</vt:lpstr>
      <vt:lpstr>Var26</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Gerber Hansjuerg</dc:creator>
  <cp:lastModifiedBy>Zwyssig Walter</cp:lastModifiedBy>
  <cp:lastPrinted>2014-09-03T13:14:39Z</cp:lastPrinted>
  <dcterms:created xsi:type="dcterms:W3CDTF">2013-08-07T14:23:00Z</dcterms:created>
  <dcterms:modified xsi:type="dcterms:W3CDTF">2026-01-30T07:12:26Z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0x010100E1EF6270316D2C42B77E47667C66E6E1</vt:lpwstr>
  </property>
  <property fmtid="{D5CDD505-2E9C-101B-9397-08002B2CF9AE}" pid="3" name="MediaServiceImageTags">
    <vt:lpwstr/>
  </property>
</Properties>
</file>