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X:\konsul\CMI\f1ae1c6bfe67401ca210f1daae25df4b\"/>
    </mc:Choice>
  </mc:AlternateContent>
  <xr:revisionPtr revIDLastSave="0" documentId="13_ncr:1_{EA4B69A0-E55D-4D6B-B1C5-F9D138160EE8}" xr6:coauthVersionLast="47" xr6:coauthVersionMax="47" xr10:uidLastSave="{00000000-0000-0000-0000-000000000000}"/>
  <bookViews>
    <workbookView xWindow="-120" yWindow="-120" windowWidth="29040" windowHeight="15720" activeTab="4" xr2:uid="{00000000-000D-0000-FFFF-FFFF00000000}"/>
  </bookViews>
  <sheets>
    <sheet name="Kommentar und Hilfe" sheetId="1" r:id="rId1"/>
    <sheet name="Gesuchsdaten" sheetId="2" r:id="rId2"/>
    <sheet name="Elternteil 1" sheetId="3" r:id="rId3"/>
    <sheet name="Elternteil 2" sheetId="16" r:id="rId4"/>
    <sheet name="Ausbildungsbeitrag" sheetId="4" r:id="rId5"/>
    <sheet name="Daten-Ausbildungen" sheetId="6" state="hidden" r:id="rId6"/>
    <sheet name="Tabelle8" sheetId="7" state="hidden" r:id="rId7"/>
    <sheet name="Tabelle9" sheetId="8" state="hidden" r:id="rId8"/>
    <sheet name="Tabelle10" sheetId="9" state="hidden" r:id="rId9"/>
    <sheet name="Tabelle11" sheetId="10" state="hidden" r:id="rId10"/>
    <sheet name="Tabelle12" sheetId="11" state="hidden" r:id="rId11"/>
    <sheet name="Tabelle13" sheetId="12" state="hidden" r:id="rId12"/>
    <sheet name="Tabelle14" sheetId="13" state="hidden" r:id="rId13"/>
    <sheet name="Tabelle15" sheetId="14" state="hidden" r:id="rId14"/>
    <sheet name="Tabelle16" sheetId="15"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A37" i="2" l="1"/>
  <c r="G32" i="2"/>
  <c r="G13" i="6" l="1"/>
  <c r="G12" i="6"/>
  <c r="G11" i="6"/>
  <c r="G21" i="2" s="1"/>
  <c r="G10" i="6"/>
  <c r="G9" i="6"/>
  <c r="C36" i="2" l="1"/>
  <c r="D32" i="2" l="1"/>
  <c r="C32" i="4" l="1"/>
  <c r="D4" i="2"/>
  <c r="C34" i="4"/>
  <c r="D3" i="2"/>
  <c r="A34" i="4"/>
  <c r="B34" i="4"/>
  <c r="A32" i="4" l="1"/>
  <c r="A38" i="2" l="1"/>
  <c r="C15" i="16" l="1"/>
  <c r="C15" i="3"/>
  <c r="D30" i="3"/>
  <c r="A36" i="2" l="1"/>
  <c r="C16" i="3" l="1"/>
  <c r="C29" i="2"/>
  <c r="C34" i="2"/>
  <c r="B33" i="2" l="1"/>
  <c r="A33" i="2" s="1"/>
  <c r="C35" i="2"/>
  <c r="C22" i="2"/>
  <c r="C24" i="2"/>
  <c r="C30" i="3"/>
  <c r="C29" i="16"/>
  <c r="B2" i="4"/>
  <c r="F7" i="2"/>
  <c r="F7" i="16"/>
  <c r="F8" i="16"/>
  <c r="D3" i="3"/>
  <c r="C16" i="16"/>
  <c r="C28" i="16" s="1"/>
  <c r="F9" i="16"/>
  <c r="F10" i="16"/>
  <c r="F11" i="16"/>
  <c r="F7" i="3"/>
  <c r="F8" i="3"/>
  <c r="D13" i="16"/>
  <c r="D24" i="16"/>
  <c r="D25" i="16"/>
  <c r="D26" i="16"/>
  <c r="D27" i="16"/>
  <c r="A29" i="16"/>
  <c r="D29" i="16"/>
  <c r="C9" i="4"/>
  <c r="C8" i="4"/>
  <c r="C7" i="4"/>
  <c r="F8" i="2"/>
  <c r="F9" i="2"/>
  <c r="C29" i="3"/>
  <c r="F10" i="3"/>
  <c r="F9" i="3"/>
  <c r="F11" i="3"/>
  <c r="D13" i="3"/>
  <c r="A30" i="3"/>
  <c r="D28" i="3"/>
  <c r="D27" i="3"/>
  <c r="D26" i="3"/>
  <c r="D25" i="3"/>
  <c r="H36" i="2"/>
  <c r="H35" i="2"/>
  <c r="H34" i="2"/>
  <c r="H33" i="2"/>
  <c r="A35" i="2"/>
  <c r="A34" i="2"/>
  <c r="A17" i="4"/>
  <c r="A16" i="4"/>
  <c r="A15" i="4"/>
  <c r="F6" i="3" l="1"/>
  <c r="C31" i="3" s="1"/>
  <c r="C32" i="3" s="1"/>
  <c r="C30" i="16"/>
  <c r="C31" i="16" s="1"/>
  <c r="C33" i="3" s="1"/>
  <c r="C38" i="2"/>
  <c r="B20" i="4"/>
  <c r="G25" i="2"/>
  <c r="G39" i="2" s="1"/>
  <c r="G41" i="2" s="1"/>
  <c r="C33" i="2"/>
  <c r="C39" i="2" s="1"/>
  <c r="C41" i="2" l="1"/>
  <c r="C42" i="2" s="1"/>
  <c r="B6" i="4" s="1"/>
  <c r="C34" i="3"/>
  <c r="B1" i="4" s="1"/>
  <c r="B3" i="4" s="1"/>
  <c r="B11" i="4" l="1"/>
  <c r="B16" i="4" s="1"/>
  <c r="B15" i="4" l="1"/>
  <c r="B14" i="4"/>
  <c r="B21" i="4" s="1"/>
  <c r="B32" i="4" s="1"/>
  <c r="B17" i="4"/>
  <c r="B25" i="4" l="1"/>
  <c r="B28" i="4" s="1"/>
  <c r="B19" i="4"/>
  <c r="C28" i="4" l="1"/>
  <c r="B26" i="4"/>
  <c r="B29" i="4" s="1"/>
  <c r="B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C7" authorId="0" shapeId="0" xr:uid="{00000000-0006-0000-0100-000001000000}">
      <text>
        <r>
          <rPr>
            <sz val="8"/>
            <color indexed="81"/>
            <rFont val="Tahoma"/>
            <family val="2"/>
          </rPr>
          <t>Bitte Jahrgang ausfüllen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7" authorId="0" shapeId="0" xr:uid="{00000000-0006-0000-0400-000001000000}">
      <text>
        <r>
          <rPr>
            <sz val="8"/>
            <color indexed="81"/>
            <rFont val="Tahoma"/>
            <family val="2"/>
          </rPr>
          <t>Bitte einfügen, wenn Geschwister auch ein Gesuch stellen</t>
        </r>
      </text>
    </comment>
  </commentList>
</comments>
</file>

<file path=xl/sharedStrings.xml><?xml version="1.0" encoding="utf-8"?>
<sst xmlns="http://schemas.openxmlformats.org/spreadsheetml/2006/main" count="205" uniqueCount="162">
  <si>
    <t>Name und Vorname</t>
  </si>
  <si>
    <t>Zivilstand</t>
  </si>
  <si>
    <t>Kinder der Gesuchstellenden Person (in Ausbildung)</t>
  </si>
  <si>
    <t>Name, Vorname</t>
  </si>
  <si>
    <t>Jahrgang</t>
  </si>
  <si>
    <t>Tätigkeit (Schule, Lehre, Beruf)</t>
  </si>
  <si>
    <t>wohnhaft</t>
  </si>
  <si>
    <t>Bezeichung der Ausbildungsstufe</t>
  </si>
  <si>
    <t>Kostenvoranschlag für ein Jahr</t>
  </si>
  <si>
    <t>b) Einnahmen</t>
  </si>
  <si>
    <t>Schulgeld/Studiengeld</t>
  </si>
  <si>
    <t>Ferienverdienst (minimal)</t>
  </si>
  <si>
    <t>Reinvermögen (Postition 470 der Steuererklärung)</t>
  </si>
  <si>
    <t xml:space="preserve">Total anrechenbares Einkommen </t>
  </si>
  <si>
    <t>Total Ausgaben</t>
  </si>
  <si>
    <t>Total Einnamen</t>
  </si>
  <si>
    <t>Total Bedarf</t>
  </si>
  <si>
    <t>(erscheint hier ein positiver Betrag, wird kein Ausbildungsbeitrag bewilligt)</t>
  </si>
  <si>
    <t>Name, Vorname des Vaters/der Mutter (Inhaber elterliche Gewalt)</t>
  </si>
  <si>
    <t>Geschwister des Bewerbers oder der Bewerberin in Ausbildung</t>
  </si>
  <si>
    <t>Total anrechenbares Einkommen der Eltern</t>
  </si>
  <si>
    <t>- Abzug pro Kind in Ausbildung</t>
  </si>
  <si>
    <t>Möglicher Elternbeitrag</t>
  </si>
  <si>
    <t>Teilweise Elternunabhängige Berechnung nach Art. 13 Abs. 3</t>
  </si>
  <si>
    <r>
      <t xml:space="preserve">Sie haben die </t>
    </r>
    <r>
      <rPr>
        <i/>
        <sz val="10"/>
        <rFont val="Arial"/>
        <family val="2"/>
      </rPr>
      <t>Erstausbildung abgeschlossen</t>
    </r>
    <r>
      <rPr>
        <sz val="10"/>
        <rFont val="Arial"/>
        <family val="2"/>
      </rPr>
      <t xml:space="preserve"> und sind älter als 25 Jahre</t>
    </r>
  </si>
  <si>
    <t>oder während 4 Jahren durch eigene Erwerbstätigkeit finanziell unabhängig</t>
  </si>
  <si>
    <t>Zumutbare Fremdleistung (90% des anrechenbaren Einkommens der Eltern)</t>
  </si>
  <si>
    <t>Korrektur wenn Elternunabhängige Berechnung</t>
  </si>
  <si>
    <t xml:space="preserve">Zumutbare Fremdleistung </t>
  </si>
  <si>
    <t>Bedarf:</t>
  </si>
  <si>
    <t>Gesuchstellende Person</t>
  </si>
  <si>
    <t>Bedarf Geschwister 1</t>
  </si>
  <si>
    <t>Bedarf Geschwister 2</t>
  </si>
  <si>
    <t>Bedarf Geschwister 3</t>
  </si>
  <si>
    <t>Ungedeckter Bedarf oder Überschuss (kein Ausbildungsbeitrag)</t>
  </si>
  <si>
    <t>Berechnung des Ausbildungsbeitrages</t>
  </si>
  <si>
    <t>Kontrolle</t>
  </si>
  <si>
    <t>Maximalbeitrag (bitte Zutreffendes auswählen)</t>
  </si>
  <si>
    <t>Möglicher Ausbildungsbeitrag</t>
  </si>
  <si>
    <t>Berechnung Anteil</t>
  </si>
  <si>
    <t>Stipendium</t>
  </si>
  <si>
    <t>Darlehen</t>
  </si>
  <si>
    <t>Korrektur wenn Darlehen &lt; Fr. 500)</t>
  </si>
  <si>
    <t>ledig</t>
  </si>
  <si>
    <t>verheiratet</t>
  </si>
  <si>
    <t>getrennt</t>
  </si>
  <si>
    <t>geschieden</t>
  </si>
  <si>
    <t>verwitwet</t>
  </si>
  <si>
    <t>Ausbildung auf der Sekundarstufe II</t>
  </si>
  <si>
    <t>1. Ausbildung auf der Tertiärstufe</t>
  </si>
  <si>
    <t>2. Ausbildung auf der Tertiärstufe</t>
  </si>
  <si>
    <t>Weiterbildung (Erwachsenenbildung, Quartärstufe)</t>
  </si>
  <si>
    <t>ich führe einen von den Eltern unabhängigen Haushalt</t>
  </si>
  <si>
    <t>ja</t>
  </si>
  <si>
    <t>nein</t>
  </si>
  <si>
    <t>mündig und ledige Person</t>
  </si>
  <si>
    <t>mündig und verheiratete Person</t>
  </si>
  <si>
    <t>beide Ehegatten sind in Ausbildung</t>
  </si>
  <si>
    <t>Code</t>
  </si>
  <si>
    <t>Ausbildung</t>
  </si>
  <si>
    <t>Schul-, Studiengeld</t>
  </si>
  <si>
    <t>Schulmaterial</t>
  </si>
  <si>
    <t>Kost- und Logis</t>
  </si>
  <si>
    <t>Mittagessen</t>
  </si>
  <si>
    <t>Ferienverdienst, Lohn</t>
  </si>
  <si>
    <t>Fachhochschule</t>
  </si>
  <si>
    <t>Sozialarbeit</t>
  </si>
  <si>
    <t>Berufsmatura</t>
  </si>
  <si>
    <t>höhere Fachschule</t>
  </si>
  <si>
    <t>Landwirtschaftsschule</t>
  </si>
  <si>
    <t>Pädagogische Hochschule</t>
  </si>
  <si>
    <t>andere Ausbildung auf Tertiärstufe</t>
  </si>
  <si>
    <t>Weiterbildung</t>
  </si>
  <si>
    <t>- bezahlte Steuern nach massgebender Steuererklärung</t>
  </si>
  <si>
    <t>Korrektur zu Normschulgeld</t>
  </si>
  <si>
    <t>Schulmaterial, Laborgebühren</t>
  </si>
  <si>
    <t>Korrektur Schulmaterial</t>
  </si>
  <si>
    <t>Reisekosten</t>
  </si>
  <si>
    <t>Universität / ETH</t>
  </si>
  <si>
    <t>Personalien und Angaben der Gesuchstellenden Person</t>
  </si>
  <si>
    <t>Personalien und Angaben über die Eltern</t>
  </si>
  <si>
    <t>Die Ausbildung bedingt, dass ich auswärts wohnen und essen muss</t>
  </si>
  <si>
    <t>ich kann während der Ausbildung zuhause essen und wohnen</t>
  </si>
  <si>
    <t>mindestens übers Wochenende wohne ich zuhause</t>
  </si>
  <si>
    <t>Die Ausbildung bedingt, dass ich auswärts das Mittagessen einnehmen muss</t>
  </si>
  <si>
    <t>Geburtsdatum</t>
  </si>
  <si>
    <t>Anerkannte Ausbildungskosten</t>
  </si>
  <si>
    <t>a) Kosten</t>
  </si>
  <si>
    <t>Ausbildungsbedingte Lebenshaltungskosten</t>
  </si>
  <si>
    <t>Korrektur Internatskosten</t>
  </si>
  <si>
    <t>Allgemeine Lebenshaltungskosten</t>
  </si>
  <si>
    <t>Für welche Ausbildung wünschen Sie einen Beitrag</t>
  </si>
  <si>
    <t>Ansatz Sackgeld&gt;18 Jahre</t>
  </si>
  <si>
    <t>KK-Prämie bis 18 Jahre</t>
  </si>
  <si>
    <t>KK-Prämie 19 - 25 Jahre</t>
  </si>
  <si>
    <t>KK-Prämie &gt;25 Jahre</t>
  </si>
  <si>
    <t>Normansatz ledige Personen</t>
  </si>
  <si>
    <t>Normansatz verheiratete Personen</t>
  </si>
  <si>
    <t>Normansatz pro Kind</t>
  </si>
  <si>
    <t>Reinvermögen</t>
  </si>
  <si>
    <t>ergibt Beitrag von:</t>
  </si>
  <si>
    <t>Abzug Vermögen</t>
  </si>
  <si>
    <t>Abzug Vermögen pro Kind</t>
  </si>
  <si>
    <t>Mutmassliche Dauer der Ausbildung in Jahren</t>
  </si>
  <si>
    <t>für Steuerpflichtige:</t>
  </si>
  <si>
    <t>Korrektur Krankenkassenprämie</t>
  </si>
  <si>
    <t>ergibt bei 6 % einen Betrag von:</t>
  </si>
  <si>
    <t>Abzug bei in ungetrennter Ehe Lebende</t>
  </si>
  <si>
    <t>Abzug bei Alleinerziehenden</t>
  </si>
  <si>
    <t xml:space="preserve">   </t>
  </si>
  <si>
    <t>Berechnung des möglichen Elternbeitrages (aus Veranlagungsverfügung Steuern)</t>
  </si>
  <si>
    <t>unmündige Person</t>
  </si>
  <si>
    <t xml:space="preserve">Lehre </t>
  </si>
  <si>
    <t>bitte Zivilstand eingeben!</t>
  </si>
  <si>
    <t>Lehrlingslohn (netto)</t>
  </si>
  <si>
    <t>bitte auswählen</t>
  </si>
  <si>
    <t>Code 100: Haupterwerb aus unselbstständiger Erwerbstätigkeit der/des Steuerpflichtigen</t>
  </si>
  <si>
    <t>Code 101: Haupterwerb aus unselbstständiger Erwerbstätigkeit der steuerpflichtigen Ehefrau</t>
  </si>
  <si>
    <t>Code 104: Nebenerwerb aus unselbstständiger Erwerbstätigkeit der/des Steuerpflichtigen</t>
  </si>
  <si>
    <t>Code 105: Nebenerwerb aus unselbstständiger Erwerbstätigkeit der steuerpflichtigen Ehefrau</t>
  </si>
  <si>
    <t>Code 110: Haupterwerb aus selbstständiger Erwerbstätigkeit der/des Steuerpflichtigen</t>
  </si>
  <si>
    <t>Code 111: Haupterwerb aus selbstständiger Erwerbstätigkeit der steuerpflichtigen Ehefrau</t>
  </si>
  <si>
    <t>Code 114: Nebenerwerb aus selbstständiger Erwerbstätigkeit der/des Steuerpflichtigen</t>
  </si>
  <si>
    <t>Code 115: Nebenerwerb aus selbstständiger Erwerbstätigkeit der steuerpflichtigen Ehefrau</t>
  </si>
  <si>
    <t>Code 117: Einkünfte aus Personengesellschaften</t>
  </si>
  <si>
    <t>Code 130: AHV-/IV-Renten (zu 100%) der/des Steuerpflichtigen</t>
  </si>
  <si>
    <t>Code 132: Renten aus beruflicher Vorsorge der/des Steuerpflichtigen</t>
  </si>
  <si>
    <t>Code 133: Renten aus beruflicher Vorsorge der steuerpflichtigen Ehefrau</t>
  </si>
  <si>
    <t>Code 134: Leibrenten, Einkünfte aus Verpfründung der/des Steuerpflichtigen</t>
  </si>
  <si>
    <t>Code 135: Leibrenten, Einkünfte aus Verpfründung der steuerpflichtigen Ehefrau</t>
  </si>
  <si>
    <t>Code 140: Erwerbsausfallentschädigungen (soweit nicht im Lohnausweis enthalten) der/des Steuerpflichtigen</t>
  </si>
  <si>
    <t>Code 141: Erwerbsausfallentschädigungen (soweit nicht im Lohnausweis enthalten) der steuerpflichtigen Ehefrau</t>
  </si>
  <si>
    <t>Code 145: Von Ausgleichskassen direkt ausbezahlte Kinder- und Familienzulagen</t>
  </si>
  <si>
    <t>Code 160: Unterhaltsbeiträge vom geschiedenen oder getrennt lebenden Ehegatten</t>
  </si>
  <si>
    <t>Code 161: Unterhaltsbeiträge für minderjährige Kinder (bis zum Monat der Mündigkeit)</t>
  </si>
  <si>
    <t>Code 164: Ertrag aus unverteilten Erbschaften</t>
  </si>
  <si>
    <t>Code 168: Weitere Einkünfte</t>
  </si>
  <si>
    <t>Code 131: AHV-/IV-Renten (zu 100%) der steuerpflichtigen Ehefrau</t>
  </si>
  <si>
    <t>zuhause</t>
  </si>
  <si>
    <t>auswärts</t>
  </si>
  <si>
    <t>zweites Blatt (Elternteil 2) ausfüllen</t>
  </si>
  <si>
    <t>Möglicher Elternbeitrag Elternteil 1</t>
  </si>
  <si>
    <t>Total Möglicher Elternbeitrag</t>
  </si>
  <si>
    <t>Elternbeitrag Elternteil 2 (wenn geschieden oder getrennt aus Blatt 2)</t>
  </si>
  <si>
    <t>Personalien und Angaben über den zweiten Elternteil (wenn geschieden oder getrennt)</t>
  </si>
  <si>
    <t xml:space="preserve">Name, Vorname des Vaters/der Mutter </t>
  </si>
  <si>
    <t>Kinder in Ausbildung, die bei diesem Elternteil wohnen (ohne Gesuchstellende Person)</t>
  </si>
  <si>
    <t>Gymn., HMS, FMS, WS, BVS, Vorbereitungskurs PHZ</t>
  </si>
  <si>
    <t>Normansatz pro Kind (eigene Kinder Gesuchsteller)</t>
  </si>
  <si>
    <t>Normansatz getrennte Person</t>
  </si>
  <si>
    <t>Erstausbildung abgeschlossen</t>
  </si>
  <si>
    <t>Berufsbegleitende Ausbildung</t>
  </si>
  <si>
    <t>Reinvermögen abzüglich Fr. 50'000</t>
  </si>
  <si>
    <t>Abzug vom Reinvermögen</t>
  </si>
  <si>
    <t>Korrektur Kost/Logie auswärts, Erstausbildung abgeschlossen älter als 19 Jahre</t>
  </si>
  <si>
    <t>Sprachschule ab 4 Monate</t>
  </si>
  <si>
    <t>- Berufskosten (aus Formular 3)</t>
  </si>
  <si>
    <t>- Unterhaltsbeiträge (code 160 und 161)</t>
  </si>
  <si>
    <r>
      <t xml:space="preserve">Der gesuchstellenen Person ausbezahlte </t>
    </r>
    <r>
      <rPr>
        <b/>
        <sz val="10"/>
        <rFont val="Arial"/>
        <family val="2"/>
      </rPr>
      <t>Krankenkassenprämienverbilligung</t>
    </r>
  </si>
  <si>
    <t>Dem Familienhaushalt ausbezahlte Krankenkassenprämienverbilligung</t>
  </si>
  <si>
    <t>Freiberag Lehren</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</si>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</sst>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Fr.&quot;\ * #,##0.00_ ;_ &quot;Fr.&quot;\ * \-#,##0.00_ ;_ &quot;Fr.&quot;\ * &quot;-&quot;??_ ;_ @_ "/>
    <numFmt numFmtId="164" formatCode="_ &quot;Fr.&quot;\ * #,##0_ ;_ &quot;Fr.&quot;\ * \-#,##0_ ;_ &quot;Fr.&quot;\ * &quot;-&quot;??_ ;_ @_ "/>
  </numFmts>
  <fonts count="22" x14ac:knownFonts="1">
    <font>
      <sz val="10"/>
      <name val="Arial"/>
    </font>
    <font>
      <sz val="10"/>
      <name val="Arial"/>
      <family val="2"/>
    </font>
    <font>
      <b/>
      <sz val="10"/>
      <name val="Arial"/>
      <family val="2"/>
    </font>
    <font>
      <sz val="8"/>
      <name val="Arial"/>
      <family val="2"/>
    </font>
    <font>
      <sz val="10"/>
      <name val="Arial"/>
      <family val="2"/>
    </font>
    <font>
      <sz val="12"/>
      <name val="Arial"/>
      <family val="2"/>
    </font>
    <font>
      <i/>
      <sz val="10"/>
      <name val="Arial"/>
      <family val="2"/>
    </font>
    <font>
      <sz val="8"/>
      <name val="Arial"/>
      <family val="2"/>
    </font>
    <font>
      <sz val="9"/>
      <name val="Arial"/>
      <family val="2"/>
    </font>
    <font>
      <sz val="8"/>
      <color indexed="81"/>
      <name val="Tahoma"/>
      <family val="2"/>
    </font>
    <font>
      <sz val="9"/>
      <color indexed="10"/>
      <name val="Arial"/>
      <family val="2"/>
    </font>
    <font>
      <sz val="10"/>
      <color indexed="10"/>
      <name val="Arial"/>
      <family val="2"/>
    </font>
    <font>
      <sz val="11"/>
      <name val="Arial"/>
      <family val="2"/>
    </font>
    <font>
      <sz val="10"/>
      <color indexed="10"/>
      <name val="Arial"/>
      <family val="2"/>
    </font>
    <font>
      <b/>
      <sz val="10"/>
      <color indexed="10"/>
      <name val="Arial"/>
      <family val="2"/>
    </font>
    <font>
      <sz val="12"/>
      <name val="Arial"/>
      <family val="2"/>
    </font>
    <font>
      <sz val="10"/>
      <color theme="0"/>
      <name val="Arial"/>
      <family val="2"/>
    </font>
    <font>
      <b/>
      <sz val="9"/>
      <name val="Arial"/>
      <family val="2"/>
    </font>
    <font>
      <b/>
      <sz val="11"/>
      <color rgb="FFFF0000"/>
      <name val="Arial"/>
      <family val="2"/>
    </font>
    <font>
      <b/>
      <sz val="12"/>
      <color rgb="FFFF0000"/>
      <name val="Arial"/>
      <family val="2"/>
    </font>
    <font>
      <b/>
      <sz val="10"/>
      <color rgb="FFFF0000"/>
      <name val="Arial"/>
      <family val="2"/>
    </font>
    <font>
      <sz val="11"/>
      <name val="Calibri"/>
      <family val="2"/>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8">
    <xf numFmtId="0" fontId="0" fillId="0" borderId="0" xfId="0"/>
    <xf numFmtId="164" fontId="0" fillId="0" borderId="0" xfId="3" applyNumberFormat="1" applyFont="1"/>
    <xf numFmtId="0" fontId="2" fillId="0" borderId="0" xfId="0" applyFont="1"/>
    <xf numFmtId="0" fontId="0" fillId="0" borderId="0" xfId="3" applyNumberFormat="1" applyFont="1"/>
    <xf numFmtId="49" fontId="0" fillId="0" borderId="0" xfId="0" applyNumberFormat="1"/>
    <xf numFmtId="49" fontId="4" fillId="0" borderId="0" xfId="0" applyNumberFormat="1" applyFont="1"/>
    <xf numFmtId="0" fontId="5" fillId="0" borderId="0" xfId="0" applyFont="1"/>
    <xf numFmtId="0" fontId="4" fillId="0" borderId="0" xfId="3" applyNumberFormat="1" applyFont="1"/>
    <xf numFmtId="0" fontId="4" fillId="0" borderId="0" xfId="0" applyFont="1"/>
    <xf numFmtId="0" fontId="0" fillId="2" borderId="1" xfId="0" applyFill="1" applyBorder="1"/>
    <xf numFmtId="49" fontId="4" fillId="0" borderId="2" xfId="0" applyNumberFormat="1" applyFont="1" applyBorder="1"/>
    <xf numFmtId="0" fontId="0" fillId="0" borderId="3" xfId="0" applyBorder="1"/>
    <xf numFmtId="0" fontId="0" fillId="0" borderId="1"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49" fontId="2" fillId="0" borderId="3" xfId="0" applyNumberFormat="1" applyFont="1" applyBorder="1"/>
    <xf numFmtId="0" fontId="4" fillId="0" borderId="1" xfId="3" applyNumberFormat="1" applyFont="1" applyBorder="1"/>
    <xf numFmtId="49" fontId="4" fillId="0" borderId="3" xfId="0" applyNumberFormat="1" applyFont="1" applyBorder="1"/>
    <xf numFmtId="0" fontId="4" fillId="0" borderId="2" xfId="0" applyFont="1" applyBorder="1"/>
    <xf numFmtId="49" fontId="4" fillId="0" borderId="8" xfId="0" applyNumberFormat="1" applyFont="1" applyBorder="1"/>
    <xf numFmtId="49" fontId="4" fillId="0" borderId="5" xfId="0" applyNumberFormat="1" applyFont="1" applyBorder="1"/>
    <xf numFmtId="0" fontId="4" fillId="0" borderId="9" xfId="3" applyNumberFormat="1" applyFont="1" applyBorder="1"/>
    <xf numFmtId="0" fontId="4" fillId="0" borderId="10" xfId="3" applyNumberFormat="1" applyFont="1" applyBorder="1"/>
    <xf numFmtId="0" fontId="4" fillId="0" borderId="8" xfId="0" applyFont="1" applyBorder="1"/>
    <xf numFmtId="0" fontId="4" fillId="0" borderId="5" xfId="0" applyFont="1" applyBorder="1"/>
    <xf numFmtId="9" fontId="3" fillId="0" borderId="7" xfId="2" applyFont="1" applyBorder="1"/>
    <xf numFmtId="0" fontId="4" fillId="2" borderId="1" xfId="0" applyFont="1" applyFill="1" applyBorder="1"/>
    <xf numFmtId="0" fontId="4" fillId="2" borderId="3" xfId="0" applyFont="1" applyFill="1" applyBorder="1" applyProtection="1">
      <protection locked="0"/>
    </xf>
    <xf numFmtId="0" fontId="0" fillId="2" borderId="3" xfId="0" applyFill="1" applyBorder="1" applyProtection="1">
      <protection locked="0"/>
    </xf>
    <xf numFmtId="49" fontId="4" fillId="2" borderId="8" xfId="0" applyNumberFormat="1" applyFont="1" applyFill="1" applyBorder="1" applyProtection="1">
      <protection locked="0"/>
    </xf>
    <xf numFmtId="49" fontId="4" fillId="2" borderId="5" xfId="0" applyNumberFormat="1" applyFont="1" applyFill="1" applyBorder="1" applyProtection="1">
      <protection locked="0"/>
    </xf>
    <xf numFmtId="0" fontId="4" fillId="2" borderId="4" xfId="0" applyFont="1" applyFill="1" applyBorder="1" applyProtection="1">
      <protection locked="0"/>
    </xf>
    <xf numFmtId="0" fontId="4" fillId="2" borderId="8" xfId="0" applyFont="1" applyFill="1" applyBorder="1" applyProtection="1">
      <protection locked="0"/>
    </xf>
    <xf numFmtId="0" fontId="4" fillId="2" borderId="5" xfId="0" applyFont="1" applyFill="1" applyBorder="1" applyProtection="1">
      <protection locked="0"/>
    </xf>
    <xf numFmtId="0" fontId="4" fillId="0" borderId="0" xfId="3" applyNumberFormat="1" applyFont="1" applyProtection="1">
      <protection locked="0"/>
    </xf>
    <xf numFmtId="0" fontId="0" fillId="0" borderId="1" xfId="0" applyBorder="1" applyProtection="1">
      <protection locked="0"/>
    </xf>
    <xf numFmtId="0" fontId="0" fillId="0" borderId="10" xfId="0" applyBorder="1" applyProtection="1">
      <protection locked="0"/>
    </xf>
    <xf numFmtId="0" fontId="0" fillId="0" borderId="11" xfId="0" applyBorder="1"/>
    <xf numFmtId="49" fontId="4" fillId="2" borderId="6" xfId="0" applyNumberFormat="1" applyFont="1" applyFill="1" applyBorder="1" applyProtection="1">
      <protection locked="0"/>
    </xf>
    <xf numFmtId="0" fontId="4" fillId="2" borderId="7" xfId="3" applyNumberFormat="1" applyFont="1" applyFill="1" applyBorder="1" applyProtection="1">
      <protection locked="0"/>
    </xf>
    <xf numFmtId="49" fontId="4" fillId="2" borderId="12" xfId="0" applyNumberFormat="1" applyFont="1" applyFill="1" applyBorder="1" applyProtection="1">
      <protection locked="0"/>
    </xf>
    <xf numFmtId="0" fontId="4" fillId="2" borderId="9" xfId="3" applyNumberFormat="1" applyFont="1" applyFill="1" applyBorder="1" applyProtection="1">
      <protection locked="0"/>
    </xf>
    <xf numFmtId="49" fontId="4" fillId="2" borderId="13" xfId="0" applyNumberFormat="1" applyFont="1" applyFill="1" applyBorder="1" applyProtection="1">
      <protection locked="0"/>
    </xf>
    <xf numFmtId="0" fontId="4" fillId="2" borderId="10" xfId="3" applyNumberFormat="1" applyFont="1" applyFill="1" applyBorder="1" applyProtection="1">
      <protection locked="0"/>
    </xf>
    <xf numFmtId="0" fontId="0" fillId="0" borderId="8" xfId="0" applyBorder="1"/>
    <xf numFmtId="0" fontId="2" fillId="0" borderId="2" xfId="0" applyFont="1" applyBorder="1"/>
    <xf numFmtId="0" fontId="2" fillId="0" borderId="3" xfId="0" applyFont="1" applyBorder="1"/>
    <xf numFmtId="164" fontId="0" fillId="0" borderId="4" xfId="3" applyNumberFormat="1" applyFont="1" applyBorder="1"/>
    <xf numFmtId="164" fontId="4" fillId="0" borderId="5" xfId="3" applyNumberFormat="1" applyFont="1" applyBorder="1" applyAlignment="1">
      <alignment horizontal="left"/>
    </xf>
    <xf numFmtId="164" fontId="4" fillId="0" borderId="2" xfId="3" applyNumberFormat="1" applyFont="1" applyBorder="1" applyAlignment="1">
      <alignment horizontal="left"/>
    </xf>
    <xf numFmtId="164" fontId="2" fillId="0" borderId="2" xfId="0" applyNumberFormat="1" applyFont="1" applyBorder="1"/>
    <xf numFmtId="164" fontId="0" fillId="0" borderId="8" xfId="3" applyNumberFormat="1" applyFont="1" applyBorder="1"/>
    <xf numFmtId="164" fontId="0" fillId="0" borderId="5" xfId="3" applyNumberFormat="1" applyFont="1" applyBorder="1"/>
    <xf numFmtId="164" fontId="0" fillId="2" borderId="8" xfId="3" applyNumberFormat="1" applyFont="1" applyFill="1" applyBorder="1" applyProtection="1">
      <protection locked="0"/>
    </xf>
    <xf numFmtId="164" fontId="4" fillId="2" borderId="8" xfId="3" applyNumberFormat="1" applyFont="1" applyFill="1" applyBorder="1" applyAlignment="1" applyProtection="1">
      <alignment horizontal="left"/>
      <protection locked="0"/>
    </xf>
    <xf numFmtId="164" fontId="0" fillId="0" borderId="2" xfId="3" applyNumberFormat="1" applyFont="1" applyBorder="1"/>
    <xf numFmtId="164" fontId="0" fillId="0" borderId="1" xfId="3" applyNumberFormat="1" applyFont="1" applyBorder="1"/>
    <xf numFmtId="164" fontId="4" fillId="0" borderId="4" xfId="3" applyNumberFormat="1" applyFont="1" applyBorder="1"/>
    <xf numFmtId="164" fontId="4" fillId="0" borderId="5" xfId="3" applyNumberFormat="1" applyFont="1" applyBorder="1"/>
    <xf numFmtId="164" fontId="2" fillId="0" borderId="2" xfId="3" applyNumberFormat="1" applyFont="1" applyBorder="1"/>
    <xf numFmtId="164" fontId="2" fillId="0" borderId="0" xfId="3" applyNumberFormat="1" applyFont="1" applyBorder="1"/>
    <xf numFmtId="164" fontId="0" fillId="2" borderId="4" xfId="3" applyNumberFormat="1" applyFont="1" applyFill="1" applyBorder="1" applyProtection="1">
      <protection locked="0"/>
    </xf>
    <xf numFmtId="164" fontId="0" fillId="2" borderId="5" xfId="3" applyNumberFormat="1" applyFont="1" applyFill="1" applyBorder="1" applyProtection="1">
      <protection locked="0"/>
    </xf>
    <xf numFmtId="0" fontId="4" fillId="0" borderId="11" xfId="3" applyNumberFormat="1" applyFont="1" applyBorder="1"/>
    <xf numFmtId="0" fontId="4" fillId="0" borderId="1" xfId="0" applyFont="1" applyBorder="1"/>
    <xf numFmtId="164" fontId="4" fillId="2" borderId="2" xfId="3" applyNumberFormat="1" applyFont="1" applyFill="1" applyBorder="1" applyProtection="1">
      <protection locked="0"/>
    </xf>
    <xf numFmtId="49" fontId="2" fillId="0" borderId="2" xfId="0" applyNumberFormat="1" applyFont="1" applyBorder="1"/>
    <xf numFmtId="164" fontId="4" fillId="0" borderId="8" xfId="3" applyNumberFormat="1" applyFont="1" applyBorder="1" applyAlignment="1">
      <alignment horizontal="left"/>
    </xf>
    <xf numFmtId="0" fontId="4" fillId="0" borderId="11" xfId="0" applyFont="1" applyBorder="1"/>
    <xf numFmtId="0" fontId="2" fillId="0" borderId="11" xfId="3" applyNumberFormat="1" applyFont="1" applyBorder="1"/>
    <xf numFmtId="0" fontId="2" fillId="0" borderId="11" xfId="0" applyFont="1" applyBorder="1"/>
    <xf numFmtId="0" fontId="2" fillId="0" borderId="1" xfId="0" applyFont="1" applyBorder="1"/>
    <xf numFmtId="0" fontId="4" fillId="0" borderId="11" xfId="3" applyNumberFormat="1" applyFont="1" applyFill="1" applyBorder="1"/>
    <xf numFmtId="0" fontId="2" fillId="0" borderId="4" xfId="0" applyFont="1" applyBorder="1"/>
    <xf numFmtId="0" fontId="2" fillId="0" borderId="5" xfId="0" applyFont="1" applyBorder="1"/>
    <xf numFmtId="0" fontId="0" fillId="0" borderId="7" xfId="0" applyBorder="1" applyProtection="1">
      <protection locked="0"/>
    </xf>
    <xf numFmtId="0" fontId="4" fillId="0" borderId="7" xfId="0" applyFont="1" applyBorder="1"/>
    <xf numFmtId="0" fontId="4" fillId="0" borderId="0" xfId="3" applyNumberFormat="1" applyFont="1" applyBorder="1"/>
    <xf numFmtId="0" fontId="4" fillId="0" borderId="9" xfId="0" applyFont="1" applyBorder="1"/>
    <xf numFmtId="0" fontId="4" fillId="0" borderId="14" xfId="3" applyNumberFormat="1" applyFont="1" applyBorder="1"/>
    <xf numFmtId="0" fontId="4" fillId="0" borderId="10" xfId="0" applyFont="1" applyBorder="1"/>
    <xf numFmtId="49" fontId="2" fillId="0" borderId="4" xfId="0" applyNumberFormat="1" applyFont="1" applyBorder="1"/>
    <xf numFmtId="164" fontId="0" fillId="0" borderId="0" xfId="3" applyNumberFormat="1" applyFont="1" applyBorder="1"/>
    <xf numFmtId="0" fontId="0" fillId="0" borderId="15" xfId="0" applyBorder="1"/>
    <xf numFmtId="0" fontId="2" fillId="0" borderId="8" xfId="0" applyFont="1" applyBorder="1"/>
    <xf numFmtId="0" fontId="4" fillId="0" borderId="15" xfId="3" applyNumberFormat="1" applyFont="1" applyBorder="1" applyProtection="1">
      <protection locked="0"/>
    </xf>
    <xf numFmtId="164" fontId="2" fillId="0" borderId="2" xfId="3" applyNumberFormat="1" applyFont="1" applyFill="1" applyBorder="1" applyProtection="1"/>
    <xf numFmtId="0" fontId="0" fillId="0" borderId="0" xfId="0" applyProtection="1">
      <protection locked="0"/>
    </xf>
    <xf numFmtId="0" fontId="8" fillId="0" borderId="12" xfId="0" applyFont="1" applyBorder="1"/>
    <xf numFmtId="164" fontId="4" fillId="2" borderId="4" xfId="3" applyNumberFormat="1" applyFont="1" applyFill="1" applyBorder="1" applyAlignment="1" applyProtection="1">
      <alignment horizontal="left"/>
      <protection locked="0"/>
    </xf>
    <xf numFmtId="0" fontId="10" fillId="0" borderId="12" xfId="0" applyFont="1" applyBorder="1"/>
    <xf numFmtId="164" fontId="0" fillId="0" borderId="5" xfId="3" applyNumberFormat="1" applyFont="1" applyFill="1" applyBorder="1" applyProtection="1"/>
    <xf numFmtId="0" fontId="2" fillId="0" borderId="2" xfId="0" applyFont="1" applyBorder="1" applyAlignment="1">
      <alignment horizontal="left"/>
    </xf>
    <xf numFmtId="164" fontId="0" fillId="0" borderId="8" xfId="3" applyNumberFormat="1" applyFont="1" applyBorder="1" applyProtection="1"/>
    <xf numFmtId="164" fontId="0" fillId="0" borderId="8" xfId="3" applyNumberFormat="1" applyFont="1" applyFill="1" applyBorder="1" applyProtection="1"/>
    <xf numFmtId="0" fontId="4" fillId="2" borderId="0" xfId="3" applyNumberFormat="1" applyFont="1" applyFill="1" applyProtection="1">
      <protection locked="0"/>
    </xf>
    <xf numFmtId="0" fontId="0" fillId="2" borderId="0" xfId="0" applyFill="1" applyProtection="1">
      <protection locked="0"/>
    </xf>
    <xf numFmtId="0" fontId="4" fillId="2" borderId="15" xfId="3" applyNumberFormat="1" applyFont="1" applyFill="1" applyBorder="1" applyProtection="1">
      <protection locked="0"/>
    </xf>
    <xf numFmtId="0" fontId="0" fillId="2" borderId="15" xfId="0" applyFill="1" applyBorder="1" applyProtection="1">
      <protection locked="0"/>
    </xf>
    <xf numFmtId="9" fontId="3" fillId="2" borderId="0" xfId="2" applyFont="1" applyFill="1" applyProtection="1">
      <protection locked="0"/>
    </xf>
    <xf numFmtId="49" fontId="0" fillId="2" borderId="8" xfId="0" applyNumberFormat="1" applyFill="1" applyBorder="1" applyProtection="1">
      <protection locked="0"/>
    </xf>
    <xf numFmtId="164" fontId="4" fillId="0" borderId="8" xfId="3" applyNumberFormat="1" applyFont="1" applyFill="1" applyBorder="1" applyAlignment="1" applyProtection="1">
      <alignment horizontal="left"/>
    </xf>
    <xf numFmtId="164" fontId="4" fillId="0" borderId="2" xfId="3" applyNumberFormat="1" applyFont="1" applyFill="1" applyBorder="1" applyProtection="1"/>
    <xf numFmtId="9" fontId="3" fillId="0" borderId="9" xfId="2" applyFont="1" applyBorder="1"/>
    <xf numFmtId="0" fontId="4" fillId="0" borderId="8" xfId="3" applyNumberFormat="1" applyFont="1" applyBorder="1"/>
    <xf numFmtId="0" fontId="4" fillId="0" borderId="12" xfId="0" applyFont="1" applyBorder="1"/>
    <xf numFmtId="0" fontId="11" fillId="0" borderId="0" xfId="0" applyFont="1"/>
    <xf numFmtId="164" fontId="2" fillId="0" borderId="2" xfId="3" applyNumberFormat="1" applyFont="1" applyBorder="1" applyAlignment="1">
      <alignment horizontal="left"/>
    </xf>
    <xf numFmtId="0" fontId="4" fillId="0" borderId="1" xfId="3" applyNumberFormat="1" applyFont="1" applyBorder="1" applyProtection="1">
      <protection locked="0"/>
    </xf>
    <xf numFmtId="0" fontId="13" fillId="0" borderId="0" xfId="0" applyFont="1"/>
    <xf numFmtId="49" fontId="4" fillId="0" borderId="8" xfId="0" applyNumberFormat="1" applyFont="1" applyBorder="1" applyProtection="1">
      <protection locked="0"/>
    </xf>
    <xf numFmtId="0" fontId="4" fillId="0" borderId="8" xfId="3" applyNumberFormat="1" applyFont="1" applyBorder="1" applyProtection="1">
      <protection locked="0"/>
    </xf>
    <xf numFmtId="0" fontId="1" fillId="0" borderId="0" xfId="3" applyNumberFormat="1"/>
    <xf numFmtId="0" fontId="13" fillId="3" borderId="0" xfId="0" applyFont="1" applyFill="1"/>
    <xf numFmtId="164" fontId="13" fillId="3" borderId="0" xfId="3" applyNumberFormat="1" applyFont="1" applyFill="1" applyAlignment="1">
      <alignment horizontal="left" indent="1"/>
    </xf>
    <xf numFmtId="1" fontId="14" fillId="0" borderId="0" xfId="0" applyNumberFormat="1" applyFont="1"/>
    <xf numFmtId="164" fontId="2" fillId="2" borderId="8" xfId="3" applyNumberFormat="1" applyFont="1" applyFill="1" applyBorder="1" applyAlignment="1" applyProtection="1">
      <alignment horizontal="left"/>
      <protection locked="0"/>
    </xf>
    <xf numFmtId="0" fontId="2" fillId="2" borderId="0" xfId="3" applyNumberFormat="1" applyFont="1" applyFill="1" applyProtection="1">
      <protection locked="0"/>
    </xf>
    <xf numFmtId="0" fontId="2" fillId="2" borderId="0" xfId="0" applyFont="1" applyFill="1" applyProtection="1">
      <protection locked="0"/>
    </xf>
    <xf numFmtId="0" fontId="14" fillId="0" borderId="0" xfId="0" applyFont="1"/>
    <xf numFmtId="49" fontId="4" fillId="0" borderId="0" xfId="0" applyNumberFormat="1" applyFont="1" applyProtection="1">
      <protection locked="0"/>
    </xf>
    <xf numFmtId="0" fontId="4" fillId="0" borderId="0" xfId="3" applyNumberFormat="1" applyFont="1" applyFill="1" applyProtection="1">
      <protection locked="0"/>
    </xf>
    <xf numFmtId="0" fontId="4" fillId="0" borderId="0" xfId="0" applyFont="1" applyProtection="1">
      <protection locked="0"/>
    </xf>
    <xf numFmtId="0" fontId="15" fillId="0" borderId="0" xfId="0" applyFont="1"/>
    <xf numFmtId="49" fontId="4" fillId="0" borderId="2" xfId="0" applyNumberFormat="1" applyFont="1" applyBorder="1" applyProtection="1">
      <protection locked="0"/>
    </xf>
    <xf numFmtId="0" fontId="11" fillId="3" borderId="0" xfId="0" applyFont="1" applyFill="1"/>
    <xf numFmtId="0" fontId="10" fillId="0" borderId="0" xfId="0" applyFont="1"/>
    <xf numFmtId="164" fontId="16" fillId="0" borderId="0" xfId="0" applyNumberFormat="1" applyFont="1"/>
    <xf numFmtId="0" fontId="17" fillId="0" borderId="8" xfId="0" applyFont="1" applyBorder="1"/>
    <xf numFmtId="164" fontId="2" fillId="0" borderId="8" xfId="3" applyNumberFormat="1" applyFont="1" applyBorder="1" applyProtection="1"/>
    <xf numFmtId="0" fontId="17" fillId="0" borderId="8" xfId="0" applyFont="1" applyBorder="1" applyAlignment="1">
      <alignment wrapText="1"/>
    </xf>
    <xf numFmtId="0" fontId="4" fillId="0" borderId="7" xfId="3" applyNumberFormat="1" applyFont="1" applyBorder="1"/>
    <xf numFmtId="0" fontId="1" fillId="2" borderId="3" xfId="0" applyFont="1" applyFill="1" applyBorder="1" applyProtection="1">
      <protection locked="0"/>
    </xf>
    <xf numFmtId="0" fontId="1" fillId="0" borderId="0" xfId="0" applyFont="1"/>
    <xf numFmtId="49" fontId="1" fillId="0" borderId="3" xfId="0" applyNumberFormat="1" applyFont="1" applyBorder="1"/>
    <xf numFmtId="164" fontId="1" fillId="0" borderId="0" xfId="3" applyNumberFormat="1" applyFont="1"/>
    <xf numFmtId="1" fontId="19" fillId="0" borderId="0" xfId="0" applyNumberFormat="1" applyFont="1" applyAlignment="1">
      <alignment vertical="center" wrapText="1"/>
    </xf>
    <xf numFmtId="164" fontId="19" fillId="0" borderId="0" xfId="3" applyNumberFormat="1" applyFont="1" applyAlignment="1">
      <alignment vertical="center"/>
    </xf>
    <xf numFmtId="49" fontId="4" fillId="0" borderId="12" xfId="0" applyNumberFormat="1" applyFont="1" applyBorder="1" applyProtection="1">
      <protection locked="0"/>
    </xf>
    <xf numFmtId="14" fontId="1" fillId="2" borderId="8" xfId="0" applyNumberFormat="1" applyFont="1" applyFill="1" applyBorder="1" applyProtection="1">
      <protection locked="0"/>
    </xf>
    <xf numFmtId="49" fontId="1" fillId="2" borderId="4" xfId="0" applyNumberFormat="1" applyFont="1" applyFill="1" applyBorder="1" applyProtection="1">
      <protection locked="0"/>
    </xf>
    <xf numFmtId="49" fontId="1" fillId="2" borderId="8" xfId="0" applyNumberFormat="1" applyFont="1" applyFill="1" applyBorder="1" applyProtection="1">
      <protection locked="0"/>
    </xf>
    <xf numFmtId="0" fontId="4" fillId="0" borderId="3" xfId="0" applyFont="1" applyBorder="1"/>
    <xf numFmtId="49" fontId="1" fillId="2" borderId="6" xfId="0" applyNumberFormat="1" applyFont="1" applyFill="1" applyBorder="1" applyProtection="1">
      <protection locked="0"/>
    </xf>
    <xf numFmtId="49" fontId="1" fillId="2" borderId="12" xfId="0" applyNumberFormat="1" applyFont="1" applyFill="1" applyBorder="1" applyProtection="1">
      <protection locked="0"/>
    </xf>
    <xf numFmtId="49" fontId="0" fillId="2" borderId="12" xfId="0" applyNumberFormat="1" applyFill="1" applyBorder="1" applyProtection="1">
      <protection locked="0"/>
    </xf>
    <xf numFmtId="0" fontId="1" fillId="0" borderId="6" xfId="0" applyFont="1" applyBorder="1"/>
    <xf numFmtId="0" fontId="2" fillId="0" borderId="6" xfId="0" applyFont="1" applyBorder="1"/>
    <xf numFmtId="49" fontId="4" fillId="0" borderId="12" xfId="0" applyNumberFormat="1" applyFont="1" applyBorder="1"/>
    <xf numFmtId="0" fontId="12" fillId="0" borderId="12" xfId="0" applyFont="1" applyBorder="1"/>
    <xf numFmtId="164" fontId="2" fillId="2" borderId="13" xfId="3" applyNumberFormat="1" applyFont="1" applyFill="1" applyBorder="1" applyAlignment="1" applyProtection="1">
      <alignment horizontal="left"/>
      <protection locked="0"/>
    </xf>
    <xf numFmtId="14" fontId="4" fillId="2" borderId="8" xfId="0" applyNumberFormat="1" applyFont="1" applyFill="1" applyBorder="1" applyProtection="1">
      <protection locked="0"/>
    </xf>
    <xf numFmtId="0" fontId="21" fillId="2" borderId="3" xfId="0" applyFont="1" applyFill="1" applyBorder="1" applyProtection="1">
      <protection locked="0"/>
    </xf>
    <xf numFmtId="0" fontId="20" fillId="0" borderId="0" xfId="0" applyFont="1" applyAlignment="1">
      <alignment horizontal="left" vertical="top"/>
    </xf>
    <xf numFmtId="0" fontId="18" fillId="0" borderId="0" xfId="0" applyFont="1" applyAlignment="1">
      <alignment horizontal="left" wrapText="1"/>
    </xf>
  </cellXfs>
  <cellStyles count="4">
    <cellStyle name="Euro" xfId="1" xr:uid="{00000000-0005-0000-0000-000000000000}"/>
    <cellStyle name="Prozent" xfId="2" builtinId="5"/>
    <cellStyle name="Standard" xfId="0" builtinId="0"/>
    <cellStyle name="Währung" xfId="3"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6" fmlaLink="$B$4" fmlaRange="'Daten-Ausbildungen'!$B$57:$B$62" sel="6" val="0"/>
</file>

<file path=xl/ctrlProps/ctrlProp10.xml><?xml version="1.0" encoding="utf-8"?>
<formControlPr xmlns="http://schemas.microsoft.com/office/spreadsheetml/2009/9/main" objectType="Drop" dropStyle="combo" dx="16" fmlaLink="$B$32" fmlaRange="'Daten-Ausbildungen'!$B$72:$B$73" sel="1" val="0"/>
</file>

<file path=xl/ctrlProps/ctrlProp11.xml><?xml version="1.0" encoding="utf-8"?>
<formControlPr xmlns="http://schemas.microsoft.com/office/spreadsheetml/2009/9/main" objectType="Drop" dropLines="24" dropStyle="combo" dx="16" fmlaLink="E26" fmlaRange="'Daten-Ausbildungen'!$B$79:$B$103" sel="1" val="0"/>
</file>

<file path=xl/ctrlProps/ctrlProp12.xml><?xml version="1.0" encoding="utf-8"?>
<formControlPr xmlns="http://schemas.microsoft.com/office/spreadsheetml/2009/9/main" objectType="Drop" dropLines="24" dropStyle="combo" dx="16" fmlaLink="$E$28" fmlaRange="'Daten-Ausbildungen'!$B$79:$B$103" sel="1" val="0"/>
</file>

<file path=xl/ctrlProps/ctrlProp13.xml><?xml version="1.0" encoding="utf-8"?>
<formControlPr xmlns="http://schemas.microsoft.com/office/spreadsheetml/2009/9/main" objectType="Drop" dropLines="24" dropStyle="combo" dx="16" fmlaLink="$E$27" fmlaRange="'Daten-Ausbildungen'!$B$79:$B$103" sel="1" val="0"/>
</file>

<file path=xl/ctrlProps/ctrlProp14.xml><?xml version="1.0" encoding="utf-8"?>
<formControlPr xmlns="http://schemas.microsoft.com/office/spreadsheetml/2009/9/main" objectType="Drop" dropLines="24" dropStyle="combo" dx="16" fmlaLink="$E$29" fmlaRange="'Daten-Ausbildungen'!$B$79:$B$103" sel="1" val="0"/>
</file>

<file path=xl/ctrlProps/ctrlProp15.xml><?xml version="1.0" encoding="utf-8"?>
<formControlPr xmlns="http://schemas.microsoft.com/office/spreadsheetml/2009/9/main" objectType="Drop" dropLines="24" dropStyle="combo" dx="16" fmlaLink="$E$30" fmlaRange="'Daten-Ausbildungen'!$B$79:$B$103" sel="1" val="0"/>
</file>

<file path=xl/ctrlProps/ctrlProp16.xml><?xml version="1.0" encoding="utf-8"?>
<formControlPr xmlns="http://schemas.microsoft.com/office/spreadsheetml/2009/9/main" objectType="Drop" dropLines="24" dropStyle="combo" dx="16" fmlaLink="$E$31" fmlaRange="'Daten-Ausbildungen'!$B$79:$B$103" sel="1" val="0"/>
</file>

<file path=xl/ctrlProps/ctrlProp17.xml><?xml version="1.0" encoding="utf-8"?>
<formControlPr xmlns="http://schemas.microsoft.com/office/spreadsheetml/2009/9/main" objectType="Drop" dropStyle="combo" dx="16" fmlaLink="$B$11" fmlaRange="'Daten-Ausbildungen'!$A$113:$A$115" noThreeD="1" sel="3" val="0"/>
</file>

<file path=xl/ctrlProps/ctrlProp18.xml><?xml version="1.0" encoding="utf-8"?>
<formControlPr xmlns="http://schemas.microsoft.com/office/spreadsheetml/2009/9/main" objectType="Drop" dropStyle="combo" dx="16" fmlaLink="$B$12" fmlaRange="'Daten-Ausbildungen'!$A$113:$A$115" noThreeD="1" sel="3" val="0"/>
</file>

<file path=xl/ctrlProps/ctrlProp19.xml><?xml version="1.0" encoding="utf-8"?>
<formControlPr xmlns="http://schemas.microsoft.com/office/spreadsheetml/2009/9/main" objectType="Drop" dropStyle="combo" dx="16" fmlaLink="$B$3" fmlaRange="'Daten-Ausbildungen'!$B$57:$B$62" sel="6" val="0"/>
</file>

<file path=xl/ctrlProps/ctrlProp2.xml><?xml version="1.0" encoding="utf-8"?>
<formControlPr xmlns="http://schemas.microsoft.com/office/spreadsheetml/2009/9/main" objectType="Drop" dropLines="15" dropStyle="combo" dx="16" fmlaLink="$B$15" fmlaRange="'Daten-Ausbildungen'!$B$2:$B$16" sel="15" val="0"/>
</file>

<file path=xl/ctrlProps/ctrlProp20.xml><?xml version="1.0" encoding="utf-8"?>
<formControlPr xmlns="http://schemas.microsoft.com/office/spreadsheetml/2009/9/main" objectType="Drop" dropStyle="combo" dx="16" fmlaLink="$B$7" fmlaRange="'Daten-Ausbildungen'!$B$110:$B$111" sel="0" val="0"/>
</file>

<file path=xl/ctrlProps/ctrlProp21.xml><?xml version="1.0" encoding="utf-8"?>
<formControlPr xmlns="http://schemas.microsoft.com/office/spreadsheetml/2009/9/main" objectType="Drop" dropStyle="combo" dx="16" fmlaLink="$B$8" fmlaRange="'Daten-Ausbildungen'!$B$110:$B$111" sel="0" val="0"/>
</file>

<file path=xl/ctrlProps/ctrlProp22.xml><?xml version="1.0" encoding="utf-8"?>
<formControlPr xmlns="http://schemas.microsoft.com/office/spreadsheetml/2009/9/main" objectType="Drop" dropStyle="combo" dx="16" fmlaLink="$B$9" fmlaRange="'Daten-Ausbildungen'!$B$110:$B$111" sel="0" val="0"/>
</file>

<file path=xl/ctrlProps/ctrlProp23.xml><?xml version="1.0" encoding="utf-8"?>
<formControlPr xmlns="http://schemas.microsoft.com/office/spreadsheetml/2009/9/main" objectType="Drop" dropStyle="combo" dx="16" fmlaLink="$B$10" fmlaRange="'Daten-Ausbildungen'!$B$110:$B$111" sel="0" val="0"/>
</file>

<file path=xl/ctrlProps/ctrlProp24.xml><?xml version="1.0" encoding="utf-8"?>
<formControlPr xmlns="http://schemas.microsoft.com/office/spreadsheetml/2009/9/main" objectType="Drop" dropStyle="combo" dx="16" fmlaLink="$B$11" fmlaRange="'Daten-Ausbildungen'!$B$110:$B$111" sel="0" val="0"/>
</file>

<file path=xl/ctrlProps/ctrlProp25.xml><?xml version="1.0" encoding="utf-8"?>
<formControlPr xmlns="http://schemas.microsoft.com/office/spreadsheetml/2009/9/main" objectType="Drop" dropStyle="combo" dx="16" fmlaLink="$B$36" fmlaRange="'Daten-Ausbildungen'!$B$75:$B$76" sel="1" val="0"/>
</file>

<file path=xl/ctrlProps/ctrlProp26.xml><?xml version="1.0" encoding="utf-8"?>
<formControlPr xmlns="http://schemas.microsoft.com/office/spreadsheetml/2009/9/main" objectType="Drop" dropLines="24" dropStyle="combo" dx="16" fmlaLink="$B$19" fmlaRange="'Daten-Ausbildungen'!$B$79:$B$103" sel="1" val="0"/>
</file>

<file path=xl/ctrlProps/ctrlProp27.xml><?xml version="1.0" encoding="utf-8"?>
<formControlPr xmlns="http://schemas.microsoft.com/office/spreadsheetml/2009/9/main" objectType="Drop" dropLines="24" dropStyle="combo" dx="16" fmlaLink="$B$17" fmlaRange="'Daten-Ausbildungen'!$B$79:$B$103" sel="3" val="0"/>
</file>

<file path=xl/ctrlProps/ctrlProp28.xml><?xml version="1.0" encoding="utf-8"?>
<formControlPr xmlns="http://schemas.microsoft.com/office/spreadsheetml/2009/9/main" objectType="Drop" dropLines="24" dropStyle="combo" dx="16" fmlaLink="$B$20" fmlaRange="'Daten-Ausbildungen'!$B$79:$B$103" sel="1" val="0"/>
</file>

<file path=xl/ctrlProps/ctrlProp29.xml><?xml version="1.0" encoding="utf-8"?>
<formControlPr xmlns="http://schemas.microsoft.com/office/spreadsheetml/2009/9/main" objectType="Drop" dropLines="24" dropStyle="combo" dx="16" fmlaLink="$B$21" fmlaRange="'Daten-Ausbildungen'!$B$79:$B$103" sel="1" val="0"/>
</file>

<file path=xl/ctrlProps/ctrlProp3.xml><?xml version="1.0" encoding="utf-8"?>
<formControlPr xmlns="http://schemas.microsoft.com/office/spreadsheetml/2009/9/main" objectType="Drop" dropStyle="combo" dx="16" fmlaLink="$B$7" fmlaRange="'Daten-Ausbildungen'!$B$110:$B$111" sel="1" val="0"/>
</file>

<file path=xl/ctrlProps/ctrlProp30.xml><?xml version="1.0" encoding="utf-8"?>
<formControlPr xmlns="http://schemas.microsoft.com/office/spreadsheetml/2009/9/main" objectType="Drop" dropLines="24" dropStyle="combo" dx="16" fmlaLink="$B$22" fmlaRange="'Daten-Ausbildungen'!$B$79:$B$103" sel="1" val="0"/>
</file>

<file path=xl/ctrlProps/ctrlProp31.xml><?xml version="1.0" encoding="utf-8"?>
<formControlPr xmlns="http://schemas.microsoft.com/office/spreadsheetml/2009/9/main" objectType="Drop" dropLines="24" dropStyle="combo" dx="16" fmlaLink="$B$23" fmlaRange="'Daten-Ausbildungen'!$B$79:$B$103" sel="1" val="0"/>
</file>

<file path=xl/ctrlProps/ctrlProp32.xml><?xml version="1.0" encoding="utf-8"?>
<formControlPr xmlns="http://schemas.microsoft.com/office/spreadsheetml/2009/9/main" objectType="Drop" dropLines="24" dropStyle="combo" dx="16" fmlaLink="$B$23" fmlaRange="'Daten-Ausbildungen'!$B$79:$B$103" sel="1" val="0"/>
</file>

<file path=xl/ctrlProps/ctrlProp33.xml><?xml version="1.0" encoding="utf-8"?>
<formControlPr xmlns="http://schemas.microsoft.com/office/spreadsheetml/2009/9/main" objectType="Drop" dropLines="24" dropStyle="combo" dx="16" fmlaLink="$B$18" fmlaRange="'Daten-Ausbildungen'!$B$79:$B$103" noThreeD="1" sel="4" val="0"/>
</file>

<file path=xl/ctrlProps/ctrlProp34.xml><?xml version="1.0" encoding="utf-8"?>
<formControlPr xmlns="http://schemas.microsoft.com/office/spreadsheetml/2009/9/main" objectType="Drop" dropStyle="combo" dx="16" fmlaLink="$B$3" fmlaRange="'Daten-Ausbildungen'!$B$57:$B$62" sel="6" val="0"/>
</file>

<file path=xl/ctrlProps/ctrlProp35.xml><?xml version="1.0" encoding="utf-8"?>
<formControlPr xmlns="http://schemas.microsoft.com/office/spreadsheetml/2009/9/main" objectType="Drop" dropStyle="combo" dx="16" fmlaLink="$B$7" fmlaRange="'Daten-Ausbildungen'!$B$110:$B$111" sel="0" val="0"/>
</file>

<file path=xl/ctrlProps/ctrlProp36.xml><?xml version="1.0" encoding="utf-8"?>
<formControlPr xmlns="http://schemas.microsoft.com/office/spreadsheetml/2009/9/main" objectType="Drop" dropStyle="combo" dx="16" fmlaLink="$B$8" fmlaRange="'Daten-Ausbildungen'!$B$110:$B$111" sel="0" val="0"/>
</file>

<file path=xl/ctrlProps/ctrlProp37.xml><?xml version="1.0" encoding="utf-8"?>
<formControlPr xmlns="http://schemas.microsoft.com/office/spreadsheetml/2009/9/main" objectType="Drop" dropStyle="combo" dx="16" fmlaLink="$B$9" fmlaRange="'Daten-Ausbildungen'!$B$110:$B$111" sel="0" val="0"/>
</file>

<file path=xl/ctrlProps/ctrlProp38.xml><?xml version="1.0" encoding="utf-8"?>
<formControlPr xmlns="http://schemas.microsoft.com/office/spreadsheetml/2009/9/main" objectType="Drop" dropStyle="combo" dx="16" fmlaLink="$B$10" fmlaRange="'Daten-Ausbildungen'!$B$110:$B$111" sel="0" val="0"/>
</file>

<file path=xl/ctrlProps/ctrlProp39.xml><?xml version="1.0" encoding="utf-8"?>
<formControlPr xmlns="http://schemas.microsoft.com/office/spreadsheetml/2009/9/main" objectType="Drop" dropStyle="combo" dx="16" fmlaLink="$B$11" fmlaRange="'Daten-Ausbildungen'!$B$110:$B$111" sel="0" val="0"/>
</file>

<file path=xl/ctrlProps/ctrlProp4.xml><?xml version="1.0" encoding="utf-8"?>
<formControlPr xmlns="http://schemas.microsoft.com/office/spreadsheetml/2009/9/main" objectType="Drop" dropStyle="combo" dx="16" fmlaLink="#REF!" fmlaRange="'Daten-Ausbildungen'!$B$110:$B$111" sel="0" val="0"/>
</file>

<file path=xl/ctrlProps/ctrlProp40.xml><?xml version="1.0" encoding="utf-8"?>
<formControlPr xmlns="http://schemas.microsoft.com/office/spreadsheetml/2009/9/main" objectType="Drop" dropLines="24" dropStyle="combo" dx="16" fmlaLink="$B$17" fmlaRange="'Daten-Ausbildungen'!$B$79:$B$103" sel="1" val="0"/>
</file>

<file path=xl/ctrlProps/ctrlProp41.xml><?xml version="1.0" encoding="utf-8"?>
<formControlPr xmlns="http://schemas.microsoft.com/office/spreadsheetml/2009/9/main" objectType="Drop" dropLines="24" dropStyle="combo" dx="16" fmlaLink="$B$18" fmlaRange="'Daten-Ausbildungen'!$B$79:$B$103" sel="1" val="0"/>
</file>

<file path=xl/ctrlProps/ctrlProp42.xml><?xml version="1.0" encoding="utf-8"?>
<formControlPr xmlns="http://schemas.microsoft.com/office/spreadsheetml/2009/9/main" objectType="Drop" dropLines="24" dropStyle="combo" dx="16" fmlaLink="$B$19" fmlaRange="'Daten-Ausbildungen'!$B$79:$B$103" sel="1" val="0"/>
</file>

<file path=xl/ctrlProps/ctrlProp43.xml><?xml version="1.0" encoding="utf-8"?>
<formControlPr xmlns="http://schemas.microsoft.com/office/spreadsheetml/2009/9/main" objectType="Drop" dropLines="24" dropStyle="combo" dx="16" fmlaLink="$B$20" fmlaRange="'Daten-Ausbildungen'!$B$79:$B$103" sel="1" val="0"/>
</file>

<file path=xl/ctrlProps/ctrlProp44.xml><?xml version="1.0" encoding="utf-8"?>
<formControlPr xmlns="http://schemas.microsoft.com/office/spreadsheetml/2009/9/main" objectType="Drop" dropLines="24" dropStyle="combo" dx="16" fmlaLink="$B$21" fmlaRange="'Daten-Ausbildungen'!$B$79:$B$103" sel="1" val="0"/>
</file>

<file path=xl/ctrlProps/ctrlProp45.xml><?xml version="1.0" encoding="utf-8"?>
<formControlPr xmlns="http://schemas.microsoft.com/office/spreadsheetml/2009/9/main" objectType="Drop" dropLines="24" dropStyle="combo" dx="16" fmlaLink="$B$22" fmlaRange="'Daten-Ausbildungen'!$B$79:$B$103" sel="1" val="0"/>
</file>

<file path=xl/ctrlProps/ctrlProp46.xml><?xml version="1.0" encoding="utf-8"?>
<formControlPr xmlns="http://schemas.microsoft.com/office/spreadsheetml/2009/9/main" objectType="Drop" dropStyle="combo" dx="16" fmlaLink="$F$20" fmlaRange="'Daten-Ausbildungen'!$B$65:$B$69" sel="3" val="0"/>
</file>

<file path=xl/ctrlProps/ctrlProp5.xml><?xml version="1.0" encoding="utf-8"?>
<formControlPr xmlns="http://schemas.microsoft.com/office/spreadsheetml/2009/9/main" objectType="Drop" dropStyle="combo" dx="16" fmlaLink="$B$8" fmlaRange="'Daten-Ausbildungen'!$B$110:$B$111" sel="1" val="0"/>
</file>

<file path=xl/ctrlProps/ctrlProp6.xml><?xml version="1.0" encoding="utf-8"?>
<formControlPr xmlns="http://schemas.microsoft.com/office/spreadsheetml/2009/9/main" objectType="Drop" dropStyle="combo" dx="16" fmlaLink="#REF!" fmlaRange="#REF!" sel="0" val="0"/>
</file>

<file path=xl/ctrlProps/ctrlProp7.xml><?xml version="1.0" encoding="utf-8"?>
<formControlPr xmlns="http://schemas.microsoft.com/office/spreadsheetml/2009/9/main" objectType="Drop" dropStyle="combo" dx="16" fmlaLink="$B$9" fmlaRange="'Daten-Ausbildungen'!$B$110:$B$111" sel="1" val="0"/>
</file>

<file path=xl/ctrlProps/ctrlProp8.xml><?xml version="1.0" encoding="utf-8"?>
<formControlPr xmlns="http://schemas.microsoft.com/office/spreadsheetml/2009/9/main" objectType="Drop" dropStyle="combo" dx="16" fmlaLink="$B$16" fmlaRange="'Daten-Ausbildungen'!$B$25:$B$29" sel="5" val="0"/>
</file>

<file path=xl/ctrlProps/ctrlProp9.xml><?xml version="1.0" encoding="utf-8"?>
<formControlPr xmlns="http://schemas.microsoft.com/office/spreadsheetml/2009/9/main" objectType="Drop" dropStyle="combo" dx="16" fmlaLink="$B$29" fmlaRange="'Daten-Ausbildungen'!$C$31:$C$33" sel="2" val="0"/>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723900</xdr:colOff>
      <xdr:row>27</xdr:row>
      <xdr:rowOff>114300</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0" y="19050"/>
          <a:ext cx="5295900" cy="446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Guten Tag</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Mit Hilfe dieses Excel-Blattes können Sie die Höhe eines allfälligen Ausbildungsbeitrages berechnen. </a:t>
          </a:r>
        </a:p>
        <a:p>
          <a:pPr algn="l" rtl="0">
            <a:defRPr sz="1000"/>
          </a:pPr>
          <a:endParaRPr lang="de-CH" sz="1000" b="0" i="0" u="none" strike="noStrike" baseline="0">
            <a:solidFill>
              <a:srgbClr val="000000"/>
            </a:solidFill>
            <a:latin typeface="Arial"/>
            <a:cs typeface="Arial"/>
          </a:endParaRPr>
        </a:p>
        <a:p>
          <a:pPr marL="0" indent="0" algn="l" rtl="0">
            <a:defRPr sz="1000"/>
          </a:pPr>
          <a:r>
            <a:rPr lang="de-CH" sz="1000" b="0" i="0" u="none" strike="noStrike" baseline="0">
              <a:solidFill>
                <a:srgbClr val="000000"/>
              </a:solidFill>
              <a:latin typeface="Arial"/>
              <a:cs typeface="Arial"/>
            </a:rPr>
            <a:t>Auszufüllen </a:t>
          </a:r>
          <a:r>
            <a:rPr lang="de-CH" sz="1000" b="0" i="0" u="none" strike="noStrike" baseline="0">
              <a:solidFill>
                <a:srgbClr val="000000"/>
              </a:solidFill>
              <a:latin typeface="Arial"/>
              <a:ea typeface="+mn-ea"/>
              <a:cs typeface="Arial"/>
            </a:rPr>
            <a:t>sind die gelb-markierten Felder und die Auswahlfenster (Feld mit Pfeil). Einige Felder verfügen über einen Hinweis (rotes Dreieck). Wenn Sie mit dem Curser (Maus) auf diesen Pfeil fahren, erhalten Sie eine kleine Hilfe.</a:t>
          </a:r>
        </a:p>
        <a:p>
          <a:pPr marL="0" indent="0" algn="l" rtl="0">
            <a:defRPr sz="1000"/>
          </a:pPr>
          <a:endParaRPr lang="de-CH" sz="1000" b="0" i="0" u="none" strike="noStrike" baseline="0">
            <a:solidFill>
              <a:srgbClr val="000000"/>
            </a:solidFill>
            <a:latin typeface="Arial"/>
            <a:ea typeface="+mn-ea"/>
            <a:cs typeface="Arial"/>
          </a:endParaRPr>
        </a:p>
        <a:p>
          <a:pPr marL="0" indent="0" algn="l" rtl="0">
            <a:defRPr sz="1000"/>
          </a:pPr>
          <a:r>
            <a:rPr lang="de-CH" sz="1000" b="0" i="0" u="none" strike="noStrike" baseline="0">
              <a:solidFill>
                <a:srgbClr val="000000"/>
              </a:solidFill>
              <a:latin typeface="Arial"/>
              <a:ea typeface="+mn-ea"/>
              <a:cs typeface="Arial"/>
            </a:rPr>
            <a:t>Für Auskünfte stehen Ihnen Sonja Gisler, 041 875 2056, sowie Rebeka Wirth, 041 875 2455 (Gemeinden Altdorf, Bürglen und Schattdorf) und Nadia Bucheli, 041 875 2094 (übrige Gemeinden), gerne zur Verfügung.</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Stipendienstelle Uri</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Bildungs- und Kulturdirektion</a:t>
          </a:r>
        </a:p>
        <a:p>
          <a:pPr algn="l" rtl="0">
            <a:defRPr sz="1000"/>
          </a:pPr>
          <a:r>
            <a:rPr lang="de-CH" sz="1000" b="0" i="0" u="none" strike="noStrike" baseline="0">
              <a:solidFill>
                <a:srgbClr val="000000"/>
              </a:solidFill>
              <a:latin typeface="Arial"/>
              <a:cs typeface="Arial"/>
            </a:rPr>
            <a:t>Ausbildungsbeiträge</a:t>
          </a:r>
        </a:p>
        <a:p>
          <a:pPr algn="l" rtl="0">
            <a:defRPr sz="1000"/>
          </a:pPr>
          <a:r>
            <a:rPr lang="de-CH" sz="1000" b="0" i="0" u="none" strike="noStrike" baseline="0">
              <a:solidFill>
                <a:srgbClr val="000000"/>
              </a:solidFill>
              <a:latin typeface="Arial"/>
              <a:cs typeface="Arial"/>
            </a:rPr>
            <a:t>Klausenstrasse 4</a:t>
          </a:r>
        </a:p>
        <a:p>
          <a:pPr algn="l" rtl="0">
            <a:defRPr sz="1000"/>
          </a:pPr>
          <a:r>
            <a:rPr lang="de-CH" sz="1000" b="0" i="0" u="none" strike="noStrike" baseline="0">
              <a:solidFill>
                <a:srgbClr val="000000"/>
              </a:solidFill>
              <a:latin typeface="Arial"/>
              <a:cs typeface="Arial"/>
            </a:rPr>
            <a:t>6460 Altdorf</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ds.bkd@ur.ch</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9525</xdr:rowOff>
        </xdr:from>
        <xdr:to>
          <xdr:col>3</xdr:col>
          <xdr:colOff>38100</xdr:colOff>
          <xdr:row>4</xdr:row>
          <xdr:rowOff>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152400</xdr:rowOff>
        </xdr:from>
        <xdr:to>
          <xdr:col>3</xdr:col>
          <xdr:colOff>1533525</xdr:colOff>
          <xdr:row>14</xdr:row>
          <xdr:rowOff>161925</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6</xdr:col>
          <xdr:colOff>733425</xdr:colOff>
          <xdr:row>7</xdr:row>
          <xdr:rowOff>9525</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171450</xdr:rowOff>
        </xdr:from>
        <xdr:to>
          <xdr:col>6</xdr:col>
          <xdr:colOff>733425</xdr:colOff>
          <xdr:row>7</xdr:row>
          <xdr:rowOff>180975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733425</xdr:colOff>
          <xdr:row>8</xdr:row>
          <xdr:rowOff>9525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733425</xdr:colOff>
          <xdr:row>9</xdr:row>
          <xdr:rowOff>9525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733425</xdr:colOff>
          <xdr:row>9</xdr:row>
          <xdr:rowOff>9525</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1514475</xdr:colOff>
          <xdr:row>16</xdr:row>
          <xdr:rowOff>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3209925</xdr:colOff>
          <xdr:row>29</xdr:row>
          <xdr:rowOff>9525</xdr:rowOff>
        </xdr:to>
        <xdr:sp macro="" textlink="">
          <xdr:nvSpPr>
            <xdr:cNvPr id="2083" name="Drop Dow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0</xdr:rowOff>
        </xdr:from>
        <xdr:to>
          <xdr:col>0</xdr:col>
          <xdr:colOff>3209925</xdr:colOff>
          <xdr:row>32</xdr:row>
          <xdr:rowOff>9525</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742950</xdr:colOff>
          <xdr:row>24</xdr:row>
          <xdr:rowOff>123825</xdr:rowOff>
        </xdr:from>
        <xdr:to>
          <xdr:col>3</xdr:col>
          <xdr:colOff>4162425</xdr:colOff>
          <xdr:row>25</xdr:row>
          <xdr:rowOff>161925</xdr:rowOff>
        </xdr:to>
        <xdr:sp macro="" textlink="">
          <xdr:nvSpPr>
            <xdr:cNvPr id="2085" name="Drop Dow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4171950</xdr:colOff>
          <xdr:row>28</xdr:row>
          <xdr:rowOff>9525</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180975</xdr:rowOff>
        </xdr:from>
        <xdr:to>
          <xdr:col>3</xdr:col>
          <xdr:colOff>4171950</xdr:colOff>
          <xdr:row>27</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4171950</xdr:colOff>
          <xdr:row>29</xdr:row>
          <xdr:rowOff>9525</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4171950</xdr:colOff>
          <xdr:row>30</xdr:row>
          <xdr:rowOff>9525</xdr:rowOff>
        </xdr:to>
        <xdr:sp macro="" textlink="">
          <xdr:nvSpPr>
            <xdr:cNvPr id="2089" name="Drop Dow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4171950</xdr:colOff>
          <xdr:row>31</xdr:row>
          <xdr:rowOff>9525</xdr:rowOff>
        </xdr:to>
        <xdr:sp macro="" textlink="">
          <xdr:nvSpPr>
            <xdr:cNvPr id="2090" name="Drop Dow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xdr:rowOff>
        </xdr:from>
        <xdr:to>
          <xdr:col>3</xdr:col>
          <xdr:colOff>133350</xdr:colOff>
          <xdr:row>11</xdr:row>
          <xdr:rowOff>19050</xdr:rowOff>
        </xdr:to>
        <xdr:sp macro="" textlink="">
          <xdr:nvSpPr>
            <xdr:cNvPr id="2091" name="Drop Dow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19050</xdr:rowOff>
        </xdr:from>
        <xdr:to>
          <xdr:col>3</xdr:col>
          <xdr:colOff>133350</xdr:colOff>
          <xdr:row>12</xdr:row>
          <xdr:rowOff>28575</xdr:rowOff>
        </xdr:to>
        <xdr:sp macro="" textlink="">
          <xdr:nvSpPr>
            <xdr:cNvPr id="2092" name="Drop Dow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xdr:row>
          <xdr:rowOff>0</xdr:rowOff>
        </xdr:from>
        <xdr:to>
          <xdr:col>3</xdr:col>
          <xdr:colOff>9525</xdr:colOff>
          <xdr:row>3</xdr:row>
          <xdr:rowOff>38100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6</xdr:col>
          <xdr:colOff>9525</xdr:colOff>
          <xdr:row>7</xdr:row>
          <xdr:rowOff>9525</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171450</xdr:rowOff>
        </xdr:from>
        <xdr:to>
          <xdr:col>6</xdr:col>
          <xdr:colOff>9525</xdr:colOff>
          <xdr:row>7</xdr:row>
          <xdr:rowOff>180975</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6</xdr:col>
          <xdr:colOff>9525</xdr:colOff>
          <xdr:row>9</xdr:row>
          <xdr:rowOff>9525</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6</xdr:col>
          <xdr:colOff>9525</xdr:colOff>
          <xdr:row>10</xdr:row>
          <xdr:rowOff>9525</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6</xdr:col>
          <xdr:colOff>9525</xdr:colOff>
          <xdr:row>11</xdr:row>
          <xdr:rowOff>9525</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2</xdr:col>
          <xdr:colOff>933450</xdr:colOff>
          <xdr:row>36</xdr:row>
          <xdr:rowOff>9525</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19050</xdr:rowOff>
        </xdr:from>
        <xdr:to>
          <xdr:col>0</xdr:col>
          <xdr:colOff>4238625</xdr:colOff>
          <xdr:row>19</xdr:row>
          <xdr:rowOff>19050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16</xdr:row>
          <xdr:rowOff>0</xdr:rowOff>
        </xdr:from>
        <xdr:to>
          <xdr:col>0</xdr:col>
          <xdr:colOff>4238625</xdr:colOff>
          <xdr:row>17</xdr:row>
          <xdr:rowOff>38100</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19</xdr:row>
          <xdr:rowOff>9525</xdr:rowOff>
        </xdr:from>
        <xdr:to>
          <xdr:col>0</xdr:col>
          <xdr:colOff>4238625</xdr:colOff>
          <xdr:row>20</xdr:row>
          <xdr:rowOff>9525</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0</xdr:rowOff>
        </xdr:from>
        <xdr:to>
          <xdr:col>0</xdr:col>
          <xdr:colOff>4238625</xdr:colOff>
          <xdr:row>21</xdr:row>
          <xdr:rowOff>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190500</xdr:rowOff>
        </xdr:from>
        <xdr:to>
          <xdr:col>0</xdr:col>
          <xdr:colOff>4238625</xdr:colOff>
          <xdr:row>21</xdr:row>
          <xdr:rowOff>190500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28575</xdr:colOff>
          <xdr:row>21</xdr:row>
          <xdr:rowOff>180975</xdr:rowOff>
        </xdr:from>
        <xdr:to>
          <xdr:col>2</xdr:col>
          <xdr:colOff>19050</xdr:colOff>
          <xdr:row>22</xdr:row>
          <xdr:rowOff>180975</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21</xdr:row>
          <xdr:rowOff>190500</xdr:rowOff>
        </xdr:from>
        <xdr:to>
          <xdr:col>0</xdr:col>
          <xdr:colOff>4238625</xdr:colOff>
          <xdr:row>22</xdr:row>
          <xdr:rowOff>190500</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4238625</xdr:colOff>
          <xdr:row>18</xdr:row>
          <xdr:rowOff>28575</xdr:rowOff>
        </xdr:to>
        <xdr:sp macro="" textlink="">
          <xdr:nvSpPr>
            <xdr:cNvPr id="3092" name="Drop Dow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xdr:row>
          <xdr:rowOff>0</xdr:rowOff>
        </xdr:from>
        <xdr:to>
          <xdr:col>3</xdr:col>
          <xdr:colOff>9525</xdr:colOff>
          <xdr:row>3</xdr:row>
          <xdr:rowOff>38100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0</xdr:rowOff>
        </xdr:from>
        <xdr:to>
          <xdr:col>4</xdr:col>
          <xdr:colOff>752475</xdr:colOff>
          <xdr:row>7</xdr:row>
          <xdr:rowOff>9525</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171450</xdr:rowOff>
        </xdr:from>
        <xdr:to>
          <xdr:col>4</xdr:col>
          <xdr:colOff>752475</xdr:colOff>
          <xdr:row>7</xdr:row>
          <xdr:rowOff>180975</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4</xdr:col>
          <xdr:colOff>752475</xdr:colOff>
          <xdr:row>9</xdr:row>
          <xdr:rowOff>9525</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4</xdr:col>
          <xdr:colOff>752475</xdr:colOff>
          <xdr:row>10</xdr:row>
          <xdr:rowOff>9525</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4</xdr:col>
          <xdr:colOff>752475</xdr:colOff>
          <xdr:row>11</xdr:row>
          <xdr:rowOff>9525</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16</xdr:row>
          <xdr:rowOff>0</xdr:rowOff>
        </xdr:from>
        <xdr:to>
          <xdr:col>1</xdr:col>
          <xdr:colOff>0</xdr:colOff>
          <xdr:row>17</xdr:row>
          <xdr:rowOff>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17</xdr:row>
          <xdr:rowOff>0</xdr:rowOff>
        </xdr:from>
        <xdr:to>
          <xdr:col>0</xdr:col>
          <xdr:colOff>4238625</xdr:colOff>
          <xdr:row>18</xdr:row>
          <xdr:rowOff>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4238625</xdr:colOff>
          <xdr:row>19</xdr:row>
          <xdr:rowOff>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19</xdr:row>
          <xdr:rowOff>9525</xdr:rowOff>
        </xdr:from>
        <xdr:to>
          <xdr:col>0</xdr:col>
          <xdr:colOff>4238625</xdr:colOff>
          <xdr:row>20</xdr:row>
          <xdr:rowOff>9525</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20</xdr:row>
          <xdr:rowOff>9525</xdr:rowOff>
        </xdr:from>
        <xdr:to>
          <xdr:col>0</xdr:col>
          <xdr:colOff>4238625</xdr:colOff>
          <xdr:row>21</xdr:row>
          <xdr:rowOff>9525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21</xdr:row>
          <xdr:rowOff>9525</xdr:rowOff>
        </xdr:from>
        <xdr:to>
          <xdr:col>0</xdr:col>
          <xdr:colOff>4238625</xdr:colOff>
          <xdr:row>22</xdr:row>
          <xdr:rowOff>9525</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19</xdr:row>
          <xdr:rowOff>0</xdr:rowOff>
        </xdr:from>
        <xdr:to>
          <xdr:col>6</xdr:col>
          <xdr:colOff>219075</xdr:colOff>
          <xdr:row>20</xdr:row>
          <xdr:rowOff>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zoomScale="115" zoomScaleNormal="115" workbookViewId="0">
      <selection sqref="A1:XFD1048576"/>
    </sheetView>
  </sheetViews>
  <sheetFormatPr baseColWidth="10" defaultRowHeight="12.75" x14ac:dyDescent="0.2"/>
  <sheetData/>
  <sheetProtection selectLockedCells="1"/>
  <phoneticPr fontId="7" type="noConversion"/>
  <pageMargins left="0.78740157499999996" right="0.78740157499999996" top="0.984251969" bottom="0.984251969" header="0.4921259845" footer="0.4921259845"/>
  <pageSetup paperSize="9" orientation="portrait" r:id="rId1"/>
  <headerFooter alignWithMargins="0">
    <oddHeader>&amp;A</oddHeader>
    <oddFooter>Seite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showGridLines="0" zoomScale="115" zoomScaleNormal="115" workbookViewId="0">
      <selection activeCell="C14" sqref="C14"/>
    </sheetView>
  </sheetViews>
  <sheetFormatPr baseColWidth="10" defaultRowHeight="12.75" x14ac:dyDescent="0.2"/>
  <cols>
    <col min="1" max="1" width="50.28515625" customWidth="1"/>
    <col min="2" max="2" width="3.140625" hidden="1" customWidth="1"/>
    <col min="3" max="3" width="11.28515625" customWidth="1"/>
    <col min="4" max="4" width="67.28515625" customWidth="1"/>
    <col min="5" max="5" width="2" hidden="1" customWidth="1"/>
    <col min="6" max="6" width="0.140625" customWidth="1"/>
    <col min="7" max="7" width="12.28515625" customWidth="1"/>
    <col min="8" max="8" width="2.28515625" customWidth="1"/>
    <col min="9" max="9" width="12.140625" customWidth="1"/>
  </cols>
  <sheetData>
    <row r="1" spans="1:7" x14ac:dyDescent="0.2">
      <c r="A1" s="49" t="s">
        <v>79</v>
      </c>
      <c r="B1" s="40"/>
      <c r="C1" s="40"/>
      <c r="D1" s="12"/>
    </row>
    <row r="2" spans="1:7" x14ac:dyDescent="0.2">
      <c r="A2" s="11" t="s">
        <v>0</v>
      </c>
      <c r="B2" s="12"/>
      <c r="C2" s="31"/>
      <c r="D2" s="9"/>
    </row>
    <row r="3" spans="1:7" x14ac:dyDescent="0.2">
      <c r="A3" s="16" t="s">
        <v>85</v>
      </c>
      <c r="B3" s="17"/>
      <c r="C3" s="142"/>
      <c r="D3" s="118" t="str">
        <f ca="1">IF(C3="","",IF(YEAR(TODAY())-YEAR(C3)&lt;25,"","Achtung! Teilweise elternunabhängige Berechnung?"))</f>
        <v/>
      </c>
    </row>
    <row r="4" spans="1:7" ht="15" customHeight="1" x14ac:dyDescent="0.2">
      <c r="A4" s="16" t="s">
        <v>1</v>
      </c>
      <c r="B4" s="78">
        <v>6</v>
      </c>
      <c r="D4" s="156" t="str">
        <f ca="1">IF(C3="","",IF(YEAR(TODAY())-YEAR(C3)&gt;49,"Ab dem 50. Altersjahr können keine Ausbildungsbeiträge mehr bewilligt  werden!",""))</f>
        <v/>
      </c>
      <c r="E4" s="156"/>
      <c r="F4" s="156"/>
      <c r="G4" s="156"/>
    </row>
    <row r="5" spans="1:7" x14ac:dyDescent="0.2">
      <c r="A5" s="18" t="s">
        <v>2</v>
      </c>
      <c r="B5" s="75"/>
      <c r="C5" s="71"/>
      <c r="D5" s="71"/>
      <c r="E5" s="67"/>
    </row>
    <row r="6" spans="1:7" x14ac:dyDescent="0.2">
      <c r="A6" s="23" t="s">
        <v>3</v>
      </c>
      <c r="B6" s="7"/>
      <c r="C6" s="21" t="s">
        <v>4</v>
      </c>
      <c r="D6" s="145" t="s">
        <v>5</v>
      </c>
      <c r="G6" s="21" t="s">
        <v>6</v>
      </c>
    </row>
    <row r="7" spans="1:7" ht="15" x14ac:dyDescent="0.2">
      <c r="A7" s="143"/>
      <c r="B7" s="37">
        <v>1</v>
      </c>
      <c r="C7" s="154"/>
      <c r="D7" s="35"/>
      <c r="E7" s="8"/>
      <c r="F7" s="6">
        <f>IF(C7&gt;0,1,0)</f>
        <v>0</v>
      </c>
    </row>
    <row r="8" spans="1:7" ht="15" x14ac:dyDescent="0.2">
      <c r="A8" s="144"/>
      <c r="B8" s="37">
        <v>1</v>
      </c>
      <c r="C8" s="35"/>
      <c r="D8" s="35"/>
      <c r="E8" s="8"/>
      <c r="F8" s="6">
        <f>IF(C8&gt;0,1,0)</f>
        <v>0</v>
      </c>
    </row>
    <row r="9" spans="1:7" ht="15" x14ac:dyDescent="0.2">
      <c r="A9" s="33"/>
      <c r="B9" s="37">
        <v>1</v>
      </c>
      <c r="C9" s="36"/>
      <c r="D9" s="36"/>
      <c r="E9" s="8"/>
      <c r="F9" s="6">
        <f>IF(C9&gt;0,1,0)</f>
        <v>0</v>
      </c>
    </row>
    <row r="10" spans="1:7" ht="9" customHeight="1" x14ac:dyDescent="0.2">
      <c r="A10" s="123"/>
      <c r="B10" s="124"/>
      <c r="C10" s="125"/>
      <c r="D10" s="125"/>
      <c r="E10" s="8"/>
      <c r="F10" s="6"/>
    </row>
    <row r="11" spans="1:7" ht="15" x14ac:dyDescent="0.2">
      <c r="A11" s="127" t="s">
        <v>150</v>
      </c>
      <c r="B11" s="124">
        <v>3</v>
      </c>
      <c r="C11" s="125"/>
      <c r="D11" s="125"/>
      <c r="E11" s="8"/>
      <c r="F11" s="126"/>
    </row>
    <row r="12" spans="1:7" ht="15" x14ac:dyDescent="0.2">
      <c r="A12" s="127" t="s">
        <v>151</v>
      </c>
      <c r="B12" s="124">
        <v>3</v>
      </c>
      <c r="C12" s="125"/>
      <c r="D12" s="125"/>
      <c r="E12" s="8"/>
      <c r="F12" s="126"/>
    </row>
    <row r="13" spans="1:7" ht="9" customHeight="1" x14ac:dyDescent="0.2">
      <c r="A13" s="5"/>
      <c r="B13" s="7"/>
      <c r="C13" s="8"/>
      <c r="D13" s="8"/>
      <c r="E13" s="8"/>
      <c r="F13" s="126"/>
    </row>
    <row r="14" spans="1:7" ht="15" x14ac:dyDescent="0.25">
      <c r="A14" s="76" t="s">
        <v>91</v>
      </c>
      <c r="B14" s="17"/>
      <c r="C14" s="155"/>
      <c r="D14" s="9"/>
      <c r="F14" s="8"/>
    </row>
    <row r="15" spans="1:7" ht="15.95" customHeight="1" x14ac:dyDescent="0.2">
      <c r="A15" s="77"/>
      <c r="B15" s="39">
        <v>15</v>
      </c>
    </row>
    <row r="16" spans="1:7" ht="15.95" customHeight="1" x14ac:dyDescent="0.2">
      <c r="A16" s="49" t="s">
        <v>7</v>
      </c>
      <c r="B16" s="38">
        <v>5</v>
      </c>
    </row>
    <row r="17" spans="1:8" x14ac:dyDescent="0.2">
      <c r="A17" s="2" t="s">
        <v>103</v>
      </c>
      <c r="C17" s="36"/>
    </row>
    <row r="18" spans="1:8" x14ac:dyDescent="0.2">
      <c r="D18" s="130"/>
    </row>
    <row r="19" spans="1:8" x14ac:dyDescent="0.2">
      <c r="A19" s="49" t="s">
        <v>8</v>
      </c>
      <c r="B19" s="40"/>
      <c r="C19" s="12"/>
    </row>
    <row r="20" spans="1:8" x14ac:dyDescent="0.2">
      <c r="A20" s="48" t="s">
        <v>87</v>
      </c>
      <c r="D20" s="48" t="s">
        <v>9</v>
      </c>
    </row>
    <row r="21" spans="1:8" x14ac:dyDescent="0.2">
      <c r="A21" s="76" t="s">
        <v>86</v>
      </c>
      <c r="D21" s="16" t="s">
        <v>11</v>
      </c>
      <c r="G21" s="50">
        <f>IF(B15=17,"Bezeichnung der Ausbildung fehlt",VLOOKUP(Gesuchsdaten!$B$15,'Daten-Ausbildungen'!$A$2:$H$16,7))</f>
        <v>0</v>
      </c>
      <c r="H21" s="112"/>
    </row>
    <row r="22" spans="1:8" x14ac:dyDescent="0.2">
      <c r="A22" s="47" t="s">
        <v>10</v>
      </c>
      <c r="C22" s="50">
        <f>VLOOKUP(Gesuchsdaten!$B$15,'Daten-Ausbildungen'!$A$2:$H$16,3)</f>
        <v>0</v>
      </c>
      <c r="D22" s="149" t="s">
        <v>158</v>
      </c>
      <c r="G22" s="64"/>
    </row>
    <row r="23" spans="1:8" x14ac:dyDescent="0.2">
      <c r="A23" s="47" t="s">
        <v>74</v>
      </c>
      <c r="C23" s="56"/>
      <c r="D23" s="150" t="s">
        <v>104</v>
      </c>
      <c r="G23" s="14"/>
    </row>
    <row r="24" spans="1:8" x14ac:dyDescent="0.2">
      <c r="A24" s="47" t="s">
        <v>75</v>
      </c>
      <c r="C24" s="54">
        <f>VLOOKUP(Gesuchsdaten!$B$15,'Daten-Ausbildungen'!$A$2:$H$16,4)</f>
        <v>0</v>
      </c>
      <c r="D24" s="151" t="s">
        <v>99</v>
      </c>
      <c r="E24" s="7"/>
      <c r="G24" s="57"/>
    </row>
    <row r="25" spans="1:8" x14ac:dyDescent="0.2">
      <c r="A25" s="47" t="s">
        <v>76</v>
      </c>
      <c r="C25" s="56"/>
      <c r="D25" s="151" t="s">
        <v>100</v>
      </c>
      <c r="E25" s="7"/>
      <c r="G25" s="104">
        <f>IF(G24-'Daten-Ausbildungen'!$C$53-SUM(Gesuchsdaten!$F$7:$F$9)*'Daten-Ausbildungen'!$C$54&lt;0,0,(G24-'Daten-Ausbildungen'!$C$53-SUM(Gesuchsdaten!$F$7:$F$9)*'Daten-Ausbildungen'!$C$54)/C17)</f>
        <v>0</v>
      </c>
    </row>
    <row r="26" spans="1:8" ht="15" customHeight="1" x14ac:dyDescent="0.2">
      <c r="A26" s="47" t="s">
        <v>77</v>
      </c>
      <c r="C26" s="56"/>
      <c r="D26" s="152"/>
      <c r="E26" s="90">
        <v>1</v>
      </c>
      <c r="F26" s="99"/>
      <c r="G26" s="57"/>
      <c r="H26" s="91"/>
    </row>
    <row r="27" spans="1:8" ht="15" customHeight="1" x14ac:dyDescent="0.2">
      <c r="A27" s="32"/>
      <c r="C27" s="56"/>
      <c r="D27" s="151"/>
      <c r="E27" s="98">
        <v>1</v>
      </c>
      <c r="F27" s="99"/>
      <c r="G27" s="57"/>
      <c r="H27" s="91"/>
    </row>
    <row r="28" spans="1:8" ht="15" customHeight="1" x14ac:dyDescent="0.2">
      <c r="A28" s="87" t="s">
        <v>88</v>
      </c>
      <c r="C28" s="97"/>
      <c r="D28" s="151"/>
      <c r="E28" s="98">
        <v>1</v>
      </c>
      <c r="F28" s="99"/>
      <c r="G28" s="57"/>
      <c r="H28" s="91"/>
    </row>
    <row r="29" spans="1:8" ht="15" customHeight="1" x14ac:dyDescent="0.2">
      <c r="A29" s="47"/>
      <c r="B29" s="38">
        <v>2</v>
      </c>
      <c r="C29" s="97">
        <f>(VLOOKUP(B16*10+B29,'Daten-Ausbildungen'!A31:B42,2))</f>
        <v>0</v>
      </c>
      <c r="D29" s="151"/>
      <c r="E29" s="98">
        <v>1</v>
      </c>
      <c r="F29" s="99"/>
      <c r="G29" s="57"/>
      <c r="H29" s="91"/>
    </row>
    <row r="30" spans="1:8" ht="15" customHeight="1" x14ac:dyDescent="0.2">
      <c r="A30" s="26" t="s">
        <v>89</v>
      </c>
      <c r="C30" s="56"/>
      <c r="D30" s="151"/>
      <c r="E30" s="98">
        <v>1</v>
      </c>
      <c r="F30" s="99"/>
      <c r="G30" s="57"/>
      <c r="H30" s="91"/>
    </row>
    <row r="31" spans="1:8" ht="15" customHeight="1" x14ac:dyDescent="0.2">
      <c r="A31" s="87" t="s">
        <v>90</v>
      </c>
      <c r="C31" s="97"/>
      <c r="D31" s="151"/>
      <c r="E31" s="98">
        <v>1</v>
      </c>
      <c r="F31" s="99"/>
      <c r="G31" s="57"/>
      <c r="H31" s="91"/>
    </row>
    <row r="32" spans="1:8" ht="15" customHeight="1" x14ac:dyDescent="0.2">
      <c r="A32" s="47"/>
      <c r="B32" s="90">
        <v>1</v>
      </c>
      <c r="C32" s="96"/>
      <c r="D32" s="153" t="str">
        <f>IF(B15=10,"Freibetrag Lehren","")</f>
        <v/>
      </c>
      <c r="E32" s="120"/>
      <c r="F32" s="121"/>
      <c r="G32" s="119" t="str">
        <f>IF(B15=10,-'Daten-Ausbildungen'!A124,"")</f>
        <v/>
      </c>
      <c r="H32" s="91"/>
    </row>
    <row r="33" spans="1:8" x14ac:dyDescent="0.2">
      <c r="A33" s="47" t="str">
        <f ca="1">IF(B32=1,VLOOKUP(B33,'Daten-Ausbildungen'!A45:C47,2,),"")</f>
        <v>KK-Prämie &gt;25 Jahre</v>
      </c>
      <c r="B33">
        <f ca="1">IF(YEAR(TODAY())-YEAR(C3)&lt;19,1,IF(YEAR(TODAY())-YEAR(C3)&gt;25,3,2))</f>
        <v>3</v>
      </c>
      <c r="C33" s="96" t="str">
        <f>IF(C3=0,"Geb.dat ausfüllen",IF(B32=1,VLOOKUP(B33,'Daten-Ausbildungen'!A45:C47,3),""))</f>
        <v>Geb.dat ausfüllen</v>
      </c>
      <c r="D33" s="146" t="s">
        <v>156</v>
      </c>
      <c r="E33" s="100"/>
      <c r="F33" s="101"/>
      <c r="G33" s="92"/>
      <c r="H33" s="93" t="str">
        <f>IF(G33&gt;0,"negative Werte eintragen","")</f>
        <v/>
      </c>
    </row>
    <row r="34" spans="1:8" x14ac:dyDescent="0.2">
      <c r="A34" s="47" t="str">
        <f>IF(B32=1,"Kleider, Wäsche, Schuhe, Taschengeld","")</f>
        <v>Kleider, Wäsche, Schuhe, Taschengeld</v>
      </c>
      <c r="C34" s="96" t="str">
        <f ca="1">IF(C3=0,"Geb.dat ausfüllen",IF(B32=1,IF(YEAR(TODAY())-YEAR(C3)&lt;18,0,'Daten-Ausbildungen'!C44),""))</f>
        <v>Geb.dat ausfüllen</v>
      </c>
      <c r="D34" s="43"/>
      <c r="E34" s="98"/>
      <c r="F34" s="99"/>
      <c r="G34" s="57"/>
      <c r="H34" s="93" t="str">
        <f>IF(G34&gt;0,"negative Werte eintragen","")</f>
        <v/>
      </c>
    </row>
    <row r="35" spans="1:8" x14ac:dyDescent="0.2">
      <c r="A35" s="47" t="str">
        <f>IF(B32=2,VLOOKUP(B4,'Daten-Ausbildungen'!A48:C50,2),"")</f>
        <v/>
      </c>
      <c r="C35" s="96" t="str">
        <f>IF(B32=2,VLOOKUP(B4,'Daten-Ausbildungen'!A48:C50,3),"")</f>
        <v/>
      </c>
      <c r="D35" s="147" t="s">
        <v>157</v>
      </c>
      <c r="E35" s="102"/>
      <c r="F35" s="99"/>
      <c r="G35" s="57"/>
      <c r="H35" s="93" t="str">
        <f>IF(G35&gt;0,"negative Werte eintragen","")</f>
        <v/>
      </c>
    </row>
    <row r="36" spans="1:8" x14ac:dyDescent="0.2">
      <c r="A36" s="131" t="str">
        <f ca="1">IF(C36=2500,"Korr. wenn Kost/Logie auswärts, älter als 19 Jahre, Sek II"," ")</f>
        <v xml:space="preserve"> </v>
      </c>
      <c r="C36" s="132" t="str">
        <f ca="1">IF(YEAR(TODAY())-YEAR(C3)&gt;19,IF(B29=1,IF(B16=1,'Daten-Ausbildungen'!A118,""),""),"")</f>
        <v/>
      </c>
      <c r="D36" s="148" t="s">
        <v>73</v>
      </c>
      <c r="E36" s="99"/>
      <c r="F36" s="99"/>
      <c r="G36" s="57"/>
      <c r="H36" s="93" t="str">
        <f>IF(G36&gt;0,"negative Werte eintragen","")</f>
        <v/>
      </c>
    </row>
    <row r="37" spans="1:8" ht="22.5" customHeight="1" x14ac:dyDescent="0.2">
      <c r="A37" s="133" t="str">
        <f>IF(C37=7000,"Korr. Wenn Wohnen bei Eltern, berufsbegleitende Ausbildung nach Abschluss Erstausbildung","")</f>
        <v/>
      </c>
      <c r="C37" s="132" t="str">
        <f>IF(B11=1,IF(B12=1,IF(B32&lt;2,7000," "),""),"")</f>
        <v/>
      </c>
      <c r="D37" s="148"/>
      <c r="E37" s="99"/>
      <c r="F37" s="99"/>
      <c r="G37" s="57"/>
      <c r="H37" s="129"/>
    </row>
    <row r="38" spans="1:8" ht="12.75" customHeight="1" x14ac:dyDescent="0.2">
      <c r="A38" s="133" t="str">
        <f>IF(C7&gt;0,"pro Kind, für dessen Unterhalt zu sorgen ist","")</f>
        <v/>
      </c>
      <c r="C38" s="132" t="str">
        <f>IF(C7&gt;0,SUM(F7:F10)*'Daten-Ausbildungen'!C52,"")</f>
        <v/>
      </c>
      <c r="D38" s="148"/>
      <c r="E38" s="99"/>
      <c r="F38" s="99"/>
      <c r="G38" s="57"/>
      <c r="H38" s="129"/>
    </row>
    <row r="39" spans="1:8" x14ac:dyDescent="0.2">
      <c r="A39" s="94" t="s">
        <v>105</v>
      </c>
      <c r="C39" s="94" t="e">
        <f>IF(C35&lt;&gt;"",-G22,IF((C33-G22)&lt;0,-C33,-G22))</f>
        <v>#VALUE!</v>
      </c>
      <c r="D39" s="20" t="s">
        <v>13</v>
      </c>
      <c r="E39" s="7"/>
      <c r="G39" s="52">
        <f>SUM(G25:G36)</f>
        <v>0</v>
      </c>
    </row>
    <row r="41" spans="1:8" x14ac:dyDescent="0.2">
      <c r="A41" s="48" t="s">
        <v>14</v>
      </c>
      <c r="C41" s="53" t="e">
        <f ca="1">SUM(C22:C39)</f>
        <v>#VALUE!</v>
      </c>
      <c r="D41" s="49" t="s">
        <v>15</v>
      </c>
      <c r="E41" s="2"/>
      <c r="G41" s="53">
        <f>IF(G39&lt;(G21+G25),G21+G25,G39)</f>
        <v>0</v>
      </c>
    </row>
    <row r="42" spans="1:8" x14ac:dyDescent="0.2">
      <c r="A42" s="95" t="s">
        <v>16</v>
      </c>
      <c r="B42" s="2"/>
      <c r="C42" s="53" t="e">
        <f ca="1">G41-C41</f>
        <v>#VALUE!</v>
      </c>
      <c r="D42" t="s">
        <v>17</v>
      </c>
    </row>
  </sheetData>
  <sheetProtection algorithmName="SHA-512" hashValue="Hk1VVzbEOnaVgWC2KdCatUbL1Zt8OHLKVI3DHk+/RKT/qY7R/Rogp7VrZ4pn+e3Vv39tCU4Y+0g6xS+ipX/FcQ==" saltValue="iz9+ASPss9jmZ3CGcXpOKw==" spinCount="100000" sheet="1" selectLockedCells="1"/>
  <mergeCells count="1">
    <mergeCell ref="D4:G4"/>
  </mergeCells>
  <phoneticPr fontId="7" type="noConversion"/>
  <pageMargins left="0.19685039370078741" right="0.31496062992125984" top="0.39370078740157483" bottom="0.39370078740157483" header="0.11811023622047245" footer="0.27559055118110237"/>
  <pageSetup paperSize="9" scale="96"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4" r:id="rId4" name="Drop Down 16">
              <controlPr defaultSize="0" autoFill="0" autoLine="0" autoPict="0">
                <anchor moveWithCells="1">
                  <from>
                    <xdr:col>2</xdr:col>
                    <xdr:colOff>19050</xdr:colOff>
                    <xdr:row>3</xdr:row>
                    <xdr:rowOff>9525</xdr:rowOff>
                  </from>
                  <to>
                    <xdr:col>3</xdr:col>
                    <xdr:colOff>38100</xdr:colOff>
                    <xdr:row>4</xdr:row>
                    <xdr:rowOff>0</xdr:rowOff>
                  </to>
                </anchor>
              </controlPr>
            </control>
          </mc:Choice>
        </mc:AlternateContent>
        <mc:AlternateContent xmlns:mc="http://schemas.openxmlformats.org/markup-compatibility/2006">
          <mc:Choice Requires="x14">
            <control shapeId="2072" r:id="rId5" name="Drop Down 24">
              <controlPr defaultSize="0" autoFill="0" autoLine="0" autoPict="0">
                <anchor moveWithCells="1">
                  <from>
                    <xdr:col>1</xdr:col>
                    <xdr:colOff>0</xdr:colOff>
                    <xdr:row>13</xdr:row>
                    <xdr:rowOff>152400</xdr:rowOff>
                  </from>
                  <to>
                    <xdr:col>3</xdr:col>
                    <xdr:colOff>1533525</xdr:colOff>
                    <xdr:row>14</xdr:row>
                    <xdr:rowOff>161925</xdr:rowOff>
                  </to>
                </anchor>
              </controlPr>
            </control>
          </mc:Choice>
        </mc:AlternateContent>
        <mc:AlternateContent xmlns:mc="http://schemas.openxmlformats.org/markup-compatibility/2006">
          <mc:Choice Requires="x14">
            <control shapeId="2073" r:id="rId6" name="Drop Down 25">
              <controlPr defaultSize="0" autoFill="0" autoLine="0" autoPict="0">
                <anchor moveWithCells="1">
                  <from>
                    <xdr:col>4</xdr:col>
                    <xdr:colOff>0</xdr:colOff>
                    <xdr:row>6</xdr:row>
                    <xdr:rowOff>0</xdr:rowOff>
                  </from>
                  <to>
                    <xdr:col>6</xdr:col>
                    <xdr:colOff>733425</xdr:colOff>
                    <xdr:row>7</xdr:row>
                    <xdr:rowOff>9525</xdr:rowOff>
                  </to>
                </anchor>
              </controlPr>
            </control>
          </mc:Choice>
        </mc:AlternateContent>
        <mc:AlternateContent xmlns:mc="http://schemas.openxmlformats.org/markup-compatibility/2006">
          <mc:Choice Requires="x14">
            <control shapeId="2074" r:id="rId7" name="Drop Down 26">
              <controlPr defaultSize="0" autoFill="0" autoLine="0" autoPict="0">
                <anchor moveWithCells="1">
                  <from>
                    <xdr:col>4</xdr:col>
                    <xdr:colOff>0</xdr:colOff>
                    <xdr:row>6</xdr:row>
                    <xdr:rowOff>171450</xdr:rowOff>
                  </from>
                  <to>
                    <xdr:col>6</xdr:col>
                    <xdr:colOff>733425</xdr:colOff>
                    <xdr:row>7</xdr:row>
                    <xdr:rowOff>180975</xdr:rowOff>
                  </to>
                </anchor>
              </controlPr>
            </control>
          </mc:Choice>
        </mc:AlternateContent>
        <mc:AlternateContent xmlns:mc="http://schemas.openxmlformats.org/markup-compatibility/2006">
          <mc:Choice Requires="x14">
            <control shapeId="2075" r:id="rId8" name="Drop Down 27">
              <controlPr defaultSize="0" autoFill="0" autoLine="0" autoPict="0">
                <anchor moveWithCells="1">
                  <from>
                    <xdr:col>4</xdr:col>
                    <xdr:colOff>0</xdr:colOff>
                    <xdr:row>7</xdr:row>
                    <xdr:rowOff>0</xdr:rowOff>
                  </from>
                  <to>
                    <xdr:col>6</xdr:col>
                    <xdr:colOff>733425</xdr:colOff>
                    <xdr:row>8</xdr:row>
                    <xdr:rowOff>9525</xdr:rowOff>
                  </to>
                </anchor>
              </controlPr>
            </control>
          </mc:Choice>
        </mc:AlternateContent>
        <mc:AlternateContent xmlns:mc="http://schemas.openxmlformats.org/markup-compatibility/2006">
          <mc:Choice Requires="x14">
            <control shapeId="2076" r:id="rId9" name="Drop Down 28">
              <controlPr defaultSize="0" autoFill="0" autoLine="0" autoPict="0">
                <anchor moveWithCells="1">
                  <from>
                    <xdr:col>4</xdr:col>
                    <xdr:colOff>0</xdr:colOff>
                    <xdr:row>8</xdr:row>
                    <xdr:rowOff>0</xdr:rowOff>
                  </from>
                  <to>
                    <xdr:col>6</xdr:col>
                    <xdr:colOff>733425</xdr:colOff>
                    <xdr:row>9</xdr:row>
                    <xdr:rowOff>9525</xdr:rowOff>
                  </to>
                </anchor>
              </controlPr>
            </control>
          </mc:Choice>
        </mc:AlternateContent>
        <mc:AlternateContent xmlns:mc="http://schemas.openxmlformats.org/markup-compatibility/2006">
          <mc:Choice Requires="x14">
            <control shapeId="2077" r:id="rId10" name="Drop Down 29">
              <controlPr defaultSize="0" autoFill="0" autoLine="0" autoPict="0">
                <anchor moveWithCells="1">
                  <from>
                    <xdr:col>4</xdr:col>
                    <xdr:colOff>0</xdr:colOff>
                    <xdr:row>8</xdr:row>
                    <xdr:rowOff>0</xdr:rowOff>
                  </from>
                  <to>
                    <xdr:col>6</xdr:col>
                    <xdr:colOff>733425</xdr:colOff>
                    <xdr:row>9</xdr:row>
                    <xdr:rowOff>9525</xdr:rowOff>
                  </to>
                </anchor>
              </controlPr>
            </control>
          </mc:Choice>
        </mc:AlternateContent>
        <mc:AlternateContent xmlns:mc="http://schemas.openxmlformats.org/markup-compatibility/2006">
          <mc:Choice Requires="x14">
            <control shapeId="2078" r:id="rId11" name="Drop Down 30">
              <controlPr defaultSize="0" autoFill="0" autoLine="0" autoPict="0">
                <anchor moveWithCells="1">
                  <from>
                    <xdr:col>1</xdr:col>
                    <xdr:colOff>0</xdr:colOff>
                    <xdr:row>15</xdr:row>
                    <xdr:rowOff>0</xdr:rowOff>
                  </from>
                  <to>
                    <xdr:col>3</xdr:col>
                    <xdr:colOff>1514475</xdr:colOff>
                    <xdr:row>16</xdr:row>
                    <xdr:rowOff>0</xdr:rowOff>
                  </to>
                </anchor>
              </controlPr>
            </control>
          </mc:Choice>
        </mc:AlternateContent>
        <mc:AlternateContent xmlns:mc="http://schemas.openxmlformats.org/markup-compatibility/2006">
          <mc:Choice Requires="x14">
            <control shapeId="2083" r:id="rId12" name="Drop Down 35">
              <controlPr defaultSize="0" autoFill="0" autoLine="0" autoPict="0">
                <anchor moveWithCells="1">
                  <from>
                    <xdr:col>0</xdr:col>
                    <xdr:colOff>0</xdr:colOff>
                    <xdr:row>28</xdr:row>
                    <xdr:rowOff>0</xdr:rowOff>
                  </from>
                  <to>
                    <xdr:col>0</xdr:col>
                    <xdr:colOff>3209925</xdr:colOff>
                    <xdr:row>29</xdr:row>
                    <xdr:rowOff>9525</xdr:rowOff>
                  </to>
                </anchor>
              </controlPr>
            </control>
          </mc:Choice>
        </mc:AlternateContent>
        <mc:AlternateContent xmlns:mc="http://schemas.openxmlformats.org/markup-compatibility/2006">
          <mc:Choice Requires="x14">
            <control shapeId="2084" r:id="rId13" name="Drop Down 36">
              <controlPr defaultSize="0" autoFill="0" autoLine="0" autoPict="0">
                <anchor moveWithCells="1">
                  <from>
                    <xdr:col>0</xdr:col>
                    <xdr:colOff>9525</xdr:colOff>
                    <xdr:row>31</xdr:row>
                    <xdr:rowOff>0</xdr:rowOff>
                  </from>
                  <to>
                    <xdr:col>0</xdr:col>
                    <xdr:colOff>3209925</xdr:colOff>
                    <xdr:row>32</xdr:row>
                    <xdr:rowOff>9525</xdr:rowOff>
                  </to>
                </anchor>
              </controlPr>
            </control>
          </mc:Choice>
        </mc:AlternateContent>
        <mc:AlternateContent xmlns:mc="http://schemas.openxmlformats.org/markup-compatibility/2006">
          <mc:Choice Requires="x14">
            <control shapeId="2085" r:id="rId14" name="Drop Down 37">
              <controlPr defaultSize="0" autoFill="0" autoLine="0" autoPict="0">
                <anchor>
                  <from>
                    <xdr:col>2</xdr:col>
                    <xdr:colOff>742950</xdr:colOff>
                    <xdr:row>24</xdr:row>
                    <xdr:rowOff>123825</xdr:rowOff>
                  </from>
                  <to>
                    <xdr:col>3</xdr:col>
                    <xdr:colOff>4162425</xdr:colOff>
                    <xdr:row>25</xdr:row>
                    <xdr:rowOff>161925</xdr:rowOff>
                  </to>
                </anchor>
              </controlPr>
            </control>
          </mc:Choice>
        </mc:AlternateContent>
        <mc:AlternateContent xmlns:mc="http://schemas.openxmlformats.org/markup-compatibility/2006">
          <mc:Choice Requires="x14">
            <control shapeId="2086" r:id="rId15" name="Drop Down 38">
              <controlPr defaultSize="0" autoFill="0" autoLine="0" autoPict="0">
                <anchor moveWithCells="1">
                  <from>
                    <xdr:col>3</xdr:col>
                    <xdr:colOff>0</xdr:colOff>
                    <xdr:row>27</xdr:row>
                    <xdr:rowOff>0</xdr:rowOff>
                  </from>
                  <to>
                    <xdr:col>3</xdr:col>
                    <xdr:colOff>4171950</xdr:colOff>
                    <xdr:row>28</xdr:row>
                    <xdr:rowOff>9525</xdr:rowOff>
                  </to>
                </anchor>
              </controlPr>
            </control>
          </mc:Choice>
        </mc:AlternateContent>
        <mc:AlternateContent xmlns:mc="http://schemas.openxmlformats.org/markup-compatibility/2006">
          <mc:Choice Requires="x14">
            <control shapeId="2087" r:id="rId16" name="Drop Down 39">
              <controlPr defaultSize="0" autoFill="0" autoLine="0" autoPict="0">
                <anchor moveWithCells="1">
                  <from>
                    <xdr:col>3</xdr:col>
                    <xdr:colOff>0</xdr:colOff>
                    <xdr:row>25</xdr:row>
                    <xdr:rowOff>180975</xdr:rowOff>
                  </from>
                  <to>
                    <xdr:col>3</xdr:col>
                    <xdr:colOff>4171950</xdr:colOff>
                    <xdr:row>27</xdr:row>
                    <xdr:rowOff>0</xdr:rowOff>
                  </to>
                </anchor>
              </controlPr>
            </control>
          </mc:Choice>
        </mc:AlternateContent>
        <mc:AlternateContent xmlns:mc="http://schemas.openxmlformats.org/markup-compatibility/2006">
          <mc:Choice Requires="x14">
            <control shapeId="2088" r:id="rId17" name="Drop Down 40">
              <controlPr defaultSize="0" autoFill="0" autoLine="0" autoPict="0">
                <anchor moveWithCells="1">
                  <from>
                    <xdr:col>3</xdr:col>
                    <xdr:colOff>0</xdr:colOff>
                    <xdr:row>28</xdr:row>
                    <xdr:rowOff>0</xdr:rowOff>
                  </from>
                  <to>
                    <xdr:col>3</xdr:col>
                    <xdr:colOff>4171950</xdr:colOff>
                    <xdr:row>29</xdr:row>
                    <xdr:rowOff>9525</xdr:rowOff>
                  </to>
                </anchor>
              </controlPr>
            </control>
          </mc:Choice>
        </mc:AlternateContent>
        <mc:AlternateContent xmlns:mc="http://schemas.openxmlformats.org/markup-compatibility/2006">
          <mc:Choice Requires="x14">
            <control shapeId="2089" r:id="rId18" name="Drop Down 41">
              <controlPr defaultSize="0" autoFill="0" autoLine="0" autoPict="0">
                <anchor moveWithCells="1">
                  <from>
                    <xdr:col>3</xdr:col>
                    <xdr:colOff>0</xdr:colOff>
                    <xdr:row>29</xdr:row>
                    <xdr:rowOff>0</xdr:rowOff>
                  </from>
                  <to>
                    <xdr:col>3</xdr:col>
                    <xdr:colOff>4171950</xdr:colOff>
                    <xdr:row>30</xdr:row>
                    <xdr:rowOff>9525</xdr:rowOff>
                  </to>
                </anchor>
              </controlPr>
            </control>
          </mc:Choice>
        </mc:AlternateContent>
        <mc:AlternateContent xmlns:mc="http://schemas.openxmlformats.org/markup-compatibility/2006">
          <mc:Choice Requires="x14">
            <control shapeId="2090" r:id="rId19" name="Drop Down 42">
              <controlPr defaultSize="0" autoFill="0" autoLine="0" autoPict="0">
                <anchor moveWithCells="1">
                  <from>
                    <xdr:col>3</xdr:col>
                    <xdr:colOff>0</xdr:colOff>
                    <xdr:row>30</xdr:row>
                    <xdr:rowOff>0</xdr:rowOff>
                  </from>
                  <to>
                    <xdr:col>3</xdr:col>
                    <xdr:colOff>4171950</xdr:colOff>
                    <xdr:row>31</xdr:row>
                    <xdr:rowOff>9525</xdr:rowOff>
                  </to>
                </anchor>
              </controlPr>
            </control>
          </mc:Choice>
        </mc:AlternateContent>
        <mc:AlternateContent xmlns:mc="http://schemas.openxmlformats.org/markup-compatibility/2006">
          <mc:Choice Requires="x14">
            <control shapeId="2091" r:id="rId20" name="Drop Down 43">
              <controlPr defaultSize="0" autoLine="0" autoPict="0">
                <anchor moveWithCells="1">
                  <from>
                    <xdr:col>2</xdr:col>
                    <xdr:colOff>9525</xdr:colOff>
                    <xdr:row>10</xdr:row>
                    <xdr:rowOff>9525</xdr:rowOff>
                  </from>
                  <to>
                    <xdr:col>3</xdr:col>
                    <xdr:colOff>133350</xdr:colOff>
                    <xdr:row>11</xdr:row>
                    <xdr:rowOff>19050</xdr:rowOff>
                  </to>
                </anchor>
              </controlPr>
            </control>
          </mc:Choice>
        </mc:AlternateContent>
        <mc:AlternateContent xmlns:mc="http://schemas.openxmlformats.org/markup-compatibility/2006">
          <mc:Choice Requires="x14">
            <control shapeId="2092" r:id="rId21" name="Drop Down 44">
              <controlPr defaultSize="0" autoLine="0" autoPict="0">
                <anchor moveWithCells="1">
                  <from>
                    <xdr:col>2</xdr:col>
                    <xdr:colOff>9525</xdr:colOff>
                    <xdr:row>11</xdr:row>
                    <xdr:rowOff>19050</xdr:rowOff>
                  </from>
                  <to>
                    <xdr:col>3</xdr:col>
                    <xdr:colOff>133350</xdr:colOff>
                    <xdr:row>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showGridLines="0" workbookViewId="0">
      <selection activeCell="C2" sqref="C2"/>
    </sheetView>
  </sheetViews>
  <sheetFormatPr baseColWidth="10" defaultRowHeight="12.75" x14ac:dyDescent="0.2"/>
  <cols>
    <col min="1" max="1" width="63.7109375" style="4" customWidth="1"/>
    <col min="2" max="2" width="4.42578125" style="3" hidden="1" customWidth="1"/>
    <col min="3" max="3" width="14.140625" customWidth="1"/>
    <col min="4" max="4" width="26.7109375" customWidth="1"/>
    <col min="5" max="5" width="11.140625" customWidth="1"/>
    <col min="6" max="6" width="2.5703125" hidden="1" customWidth="1"/>
  </cols>
  <sheetData>
    <row r="1" spans="1:6" x14ac:dyDescent="0.2">
      <c r="A1" s="18" t="s">
        <v>80</v>
      </c>
      <c r="B1" s="66"/>
      <c r="C1" s="71"/>
      <c r="D1" s="67"/>
      <c r="E1" s="8"/>
    </row>
    <row r="2" spans="1:6" x14ac:dyDescent="0.2">
      <c r="A2" s="20" t="s">
        <v>18</v>
      </c>
      <c r="B2" s="19"/>
      <c r="C2" s="135"/>
      <c r="D2" s="29"/>
      <c r="E2" s="8"/>
    </row>
    <row r="3" spans="1:6" x14ac:dyDescent="0.2">
      <c r="A3" s="20" t="s">
        <v>1</v>
      </c>
      <c r="B3" s="111">
        <v>6</v>
      </c>
      <c r="C3" s="8"/>
      <c r="D3" s="109" t="str">
        <f>VLOOKUP(B3,'Daten-Ausbildungen'!A57:E62,5)</f>
        <v xml:space="preserve">   </v>
      </c>
      <c r="E3" s="8"/>
    </row>
    <row r="4" spans="1:6" x14ac:dyDescent="0.2">
      <c r="A4" s="5"/>
      <c r="B4" s="7"/>
      <c r="C4" s="8"/>
      <c r="D4" s="8"/>
      <c r="E4" s="8"/>
    </row>
    <row r="5" spans="1:6" x14ac:dyDescent="0.2">
      <c r="A5" s="18" t="s">
        <v>19</v>
      </c>
      <c r="B5" s="72"/>
      <c r="C5" s="73"/>
      <c r="D5" s="73"/>
      <c r="E5" s="74"/>
    </row>
    <row r="6" spans="1:6" x14ac:dyDescent="0.2">
      <c r="A6" s="20" t="s">
        <v>3</v>
      </c>
      <c r="B6" s="19"/>
      <c r="C6" s="21" t="s">
        <v>4</v>
      </c>
      <c r="D6" s="21" t="s">
        <v>5</v>
      </c>
      <c r="E6" s="21" t="s">
        <v>6</v>
      </c>
      <c r="F6" s="8">
        <f>IF(Gesuchsdaten!C35&lt;&gt;"",0,1)</f>
        <v>1</v>
      </c>
    </row>
    <row r="7" spans="1:6" s="6" customFormat="1" ht="15" x14ac:dyDescent="0.2">
      <c r="A7" s="41"/>
      <c r="B7" s="42"/>
      <c r="C7" s="34"/>
      <c r="D7" s="34"/>
      <c r="E7" s="8"/>
      <c r="F7" s="6">
        <f>IF(C7&gt;0,1,0)</f>
        <v>0</v>
      </c>
    </row>
    <row r="8" spans="1:6" ht="15" x14ac:dyDescent="0.2">
      <c r="A8" s="43"/>
      <c r="B8" s="44"/>
      <c r="C8" s="35"/>
      <c r="D8" s="35"/>
      <c r="E8" s="8"/>
      <c r="F8" s="6">
        <f>IF(C8&gt;0,1,0)</f>
        <v>0</v>
      </c>
    </row>
    <row r="9" spans="1:6" ht="15" x14ac:dyDescent="0.2">
      <c r="A9" s="43"/>
      <c r="B9" s="44"/>
      <c r="C9" s="35"/>
      <c r="D9" s="35"/>
      <c r="E9" s="8"/>
      <c r="F9" s="6">
        <f>IF(C9&gt;0,1,0)</f>
        <v>0</v>
      </c>
    </row>
    <row r="10" spans="1:6" ht="15" x14ac:dyDescent="0.2">
      <c r="A10" s="43"/>
      <c r="B10" s="44"/>
      <c r="C10" s="35"/>
      <c r="D10" s="35"/>
      <c r="E10" s="8"/>
      <c r="F10" s="6">
        <f>IF(C10&gt;0,1,0)</f>
        <v>0</v>
      </c>
    </row>
    <row r="11" spans="1:6" ht="15" x14ac:dyDescent="0.2">
      <c r="A11" s="45"/>
      <c r="B11" s="46"/>
      <c r="C11" s="36"/>
      <c r="D11" s="36"/>
      <c r="E11" s="8"/>
      <c r="F11" s="6">
        <f>IF(C11&gt;0,1,0)</f>
        <v>0</v>
      </c>
    </row>
    <row r="12" spans="1:6" x14ac:dyDescent="0.2">
      <c r="A12" s="5"/>
      <c r="B12" s="7"/>
      <c r="C12" s="8"/>
      <c r="D12" s="8"/>
      <c r="E12" s="8"/>
    </row>
    <row r="13" spans="1:6" x14ac:dyDescent="0.2">
      <c r="A13" s="18" t="s">
        <v>110</v>
      </c>
      <c r="B13" s="66"/>
      <c r="C13" s="67"/>
      <c r="D13" s="109" t="str">
        <f>VLOOKUP(B3,'Daten-Ausbildungen'!A57:E62,5)</f>
        <v xml:space="preserve">   </v>
      </c>
      <c r="E13" s="8"/>
    </row>
    <row r="14" spans="1:6" x14ac:dyDescent="0.2">
      <c r="A14" s="20" t="s">
        <v>12</v>
      </c>
      <c r="B14" s="19"/>
      <c r="C14" s="68"/>
      <c r="D14" s="109"/>
      <c r="E14" s="8"/>
    </row>
    <row r="15" spans="1:6" x14ac:dyDescent="0.2">
      <c r="A15" s="137" t="s">
        <v>152</v>
      </c>
      <c r="B15" s="134"/>
      <c r="C15" s="105">
        <f>IF(C14&gt;'Daten-Ausbildungen'!A121,C14-'Daten-Ausbildungen'!A121,0)</f>
        <v>0</v>
      </c>
      <c r="D15" s="109"/>
      <c r="E15" s="8"/>
    </row>
    <row r="16" spans="1:6" x14ac:dyDescent="0.2">
      <c r="A16" s="20" t="s">
        <v>106</v>
      </c>
      <c r="B16" s="28">
        <v>0.06</v>
      </c>
      <c r="C16" s="89">
        <f>C15/100*6</f>
        <v>0</v>
      </c>
      <c r="D16" s="8"/>
      <c r="E16" s="8"/>
    </row>
    <row r="17" spans="1:5" x14ac:dyDescent="0.2">
      <c r="A17" s="141"/>
      <c r="B17" s="114">
        <v>3</v>
      </c>
      <c r="C17" s="57"/>
      <c r="D17" s="8"/>
      <c r="E17" s="8"/>
    </row>
    <row r="18" spans="1:5" ht="15.95" customHeight="1" x14ac:dyDescent="0.2">
      <c r="A18" s="113"/>
      <c r="B18" s="114">
        <v>4</v>
      </c>
      <c r="C18" s="57"/>
      <c r="D18" s="8"/>
      <c r="E18" s="8"/>
    </row>
    <row r="19" spans="1:5" ht="15.95" customHeight="1" x14ac:dyDescent="0.2">
      <c r="A19" s="22"/>
      <c r="B19" s="114">
        <v>1</v>
      </c>
      <c r="C19" s="57"/>
      <c r="D19" s="108"/>
      <c r="E19" s="8"/>
    </row>
    <row r="20" spans="1:5" ht="15.95" customHeight="1" x14ac:dyDescent="0.2">
      <c r="A20" s="22"/>
      <c r="B20" s="114">
        <v>1</v>
      </c>
      <c r="C20" s="57"/>
      <c r="D20" s="108"/>
      <c r="E20" s="8"/>
    </row>
    <row r="21" spans="1:5" ht="15.95" customHeight="1" x14ac:dyDescent="0.2">
      <c r="A21" s="22"/>
      <c r="B21" s="114">
        <v>1</v>
      </c>
      <c r="C21" s="57"/>
      <c r="D21" s="108"/>
      <c r="E21" s="8"/>
    </row>
    <row r="22" spans="1:5" ht="15.95" customHeight="1" x14ac:dyDescent="0.2">
      <c r="A22" s="22"/>
      <c r="B22" s="114">
        <v>1</v>
      </c>
      <c r="C22" s="57"/>
      <c r="D22" s="108"/>
      <c r="E22" s="8"/>
    </row>
    <row r="23" spans="1:5" ht="15.95" customHeight="1" x14ac:dyDescent="0.2">
      <c r="A23" s="22"/>
      <c r="B23" s="114">
        <v>1</v>
      </c>
      <c r="C23" s="57"/>
      <c r="D23" s="8"/>
      <c r="E23" s="8"/>
    </row>
    <row r="24" spans="1:5" x14ac:dyDescent="0.2">
      <c r="A24" s="144" t="s">
        <v>159</v>
      </c>
      <c r="B24" s="107"/>
      <c r="C24" s="57"/>
      <c r="D24" s="8"/>
      <c r="E24" s="8"/>
    </row>
    <row r="25" spans="1:5" x14ac:dyDescent="0.2">
      <c r="A25" s="143" t="s">
        <v>156</v>
      </c>
      <c r="B25" s="107"/>
      <c r="C25" s="92"/>
      <c r="D25" s="93" t="str">
        <f>IF(C25&gt;0,"negative Werte eintragen","")</f>
        <v/>
      </c>
      <c r="E25" s="8"/>
    </row>
    <row r="26" spans="1:5" x14ac:dyDescent="0.2">
      <c r="A26" s="32"/>
      <c r="B26" s="107"/>
      <c r="C26" s="57"/>
      <c r="D26" s="93" t="str">
        <f>IF(C26&gt;0,"negative Werte eintragen","")</f>
        <v/>
      </c>
      <c r="E26" s="8"/>
    </row>
    <row r="27" spans="1:5" x14ac:dyDescent="0.2">
      <c r="A27" s="144" t="s">
        <v>157</v>
      </c>
      <c r="B27" s="107"/>
      <c r="C27" s="57"/>
      <c r="D27" s="93" t="str">
        <f>IF(C27&gt;0,"negative Werte eintragen","")</f>
        <v/>
      </c>
      <c r="E27" s="8"/>
    </row>
    <row r="28" spans="1:5" x14ac:dyDescent="0.2">
      <c r="A28" s="103" t="s">
        <v>73</v>
      </c>
      <c r="B28" s="106"/>
      <c r="C28" s="57"/>
      <c r="D28" s="93" t="str">
        <f>IF(C28&gt;0,"negative Werte eintragen","")</f>
        <v/>
      </c>
      <c r="E28" s="8"/>
    </row>
    <row r="29" spans="1:5" x14ac:dyDescent="0.2">
      <c r="A29" s="69" t="s">
        <v>20</v>
      </c>
      <c r="B29" s="19"/>
      <c r="C29" s="110">
        <f>SUM(C16:C28)</f>
        <v>0</v>
      </c>
      <c r="D29" s="8"/>
      <c r="E29" s="8"/>
    </row>
    <row r="30" spans="1:5" x14ac:dyDescent="0.2">
      <c r="A30" s="26" t="str">
        <f>VLOOKUP(B3,'Daten-Ausbildungen'!A57:D62,4)</f>
        <v>bitte Zivilstand eingeben!</v>
      </c>
      <c r="B30" s="24"/>
      <c r="C30" s="70">
        <f>-VLOOKUP(B3,'Daten-Ausbildungen'!A57:D62,3)</f>
        <v>0</v>
      </c>
      <c r="D30" s="93" t="str">
        <f>IF(B3=6,'Daten-Ausbildungen'!D62,"")</f>
        <v>bitte Zivilstand eingeben!</v>
      </c>
      <c r="E30" s="8"/>
    </row>
    <row r="31" spans="1:5" x14ac:dyDescent="0.2">
      <c r="A31" s="23" t="s">
        <v>21</v>
      </c>
      <c r="B31" s="25"/>
      <c r="C31" s="51">
        <f>IF(Gesuchsdaten!C37=7000,SUM(F7:F11)*-'Daten-Ausbildungen'!C51,SUM(F6:F11)*-'Daten-Ausbildungen'!C51)</f>
        <v>-8000</v>
      </c>
      <c r="D31" s="8"/>
      <c r="E31" s="8"/>
    </row>
    <row r="32" spans="1:5" x14ac:dyDescent="0.2">
      <c r="A32" s="23" t="s">
        <v>141</v>
      </c>
      <c r="B32" s="25"/>
      <c r="C32" s="51">
        <f>SUM(C29:C31)</f>
        <v>-8000</v>
      </c>
      <c r="D32" s="8"/>
      <c r="E32" s="8"/>
    </row>
    <row r="33" spans="1:5" x14ac:dyDescent="0.2">
      <c r="A33" s="23" t="s">
        <v>143</v>
      </c>
      <c r="B33" s="25"/>
      <c r="C33" s="51">
        <f>IF('Elternteil 2'!C31&gt;0,'Elternteil 2'!C31,0)</f>
        <v>0</v>
      </c>
      <c r="D33" s="8"/>
      <c r="E33" s="8"/>
    </row>
    <row r="34" spans="1:5" x14ac:dyDescent="0.2">
      <c r="A34" s="69" t="s">
        <v>142</v>
      </c>
      <c r="B34" s="19"/>
      <c r="C34" s="53">
        <f>SUM(C32:C33)</f>
        <v>-8000</v>
      </c>
      <c r="D34" s="8"/>
      <c r="E34" s="8"/>
    </row>
    <row r="35" spans="1:5" x14ac:dyDescent="0.2">
      <c r="A35" s="5"/>
      <c r="B35" s="7"/>
      <c r="C35" s="8"/>
      <c r="D35" s="8"/>
      <c r="E35" s="8"/>
    </row>
    <row r="36" spans="1:5" ht="15.95" customHeight="1" x14ac:dyDescent="0.2">
      <c r="A36" s="84" t="s">
        <v>23</v>
      </c>
      <c r="B36" s="88">
        <v>1</v>
      </c>
      <c r="C36" s="79"/>
      <c r="D36" s="8"/>
      <c r="E36" s="8"/>
    </row>
    <row r="37" spans="1:5" x14ac:dyDescent="0.2">
      <c r="A37" s="22" t="s">
        <v>24</v>
      </c>
      <c r="B37" s="80"/>
      <c r="C37" s="81"/>
      <c r="D37" s="8"/>
      <c r="E37" s="8"/>
    </row>
    <row r="38" spans="1:5" x14ac:dyDescent="0.2">
      <c r="A38" s="23" t="s">
        <v>25</v>
      </c>
      <c r="B38" s="82"/>
      <c r="C38" s="83"/>
      <c r="D38" s="8"/>
      <c r="E38" s="8"/>
    </row>
    <row r="41" spans="1:5" x14ac:dyDescent="0.2">
      <c r="D41" s="136"/>
    </row>
  </sheetData>
  <sheetProtection algorithmName="SHA-512" hashValue="WT0zGC95tyTJUqOZB9x/MtGvU8DGt0ZoSH0eEFlPN7hvyMzjBc5z4y+C7U2Q+jKFB2gc2sZnt2TjVp2z4I0b3w==" saltValue="rJcidel3IzOmI79Z2wYFow==" spinCount="100000" sheet="1" objects="1" scenarios="1" selectLockedCells="1"/>
  <phoneticPr fontId="7" type="noConversion"/>
  <pageMargins left="0.78740157480314965" right="0.78740157480314965" top="0.78740157480314965" bottom="0.47244094488188981" header="0.51181102362204722" footer="0.23622047244094491"/>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Drop Down 2">
              <controlPr defaultSize="0" autoFill="0" autoLine="0" autoPict="0">
                <anchor moveWithCells="1">
                  <from>
                    <xdr:col>2</xdr:col>
                    <xdr:colOff>19050</xdr:colOff>
                    <xdr:row>2</xdr:row>
                    <xdr:rowOff>0</xdr:rowOff>
                  </from>
                  <to>
                    <xdr:col>3</xdr:col>
                    <xdr:colOff>9525</xdr:colOff>
                    <xdr:row>3</xdr:row>
                    <xdr:rowOff>38100</xdr:rowOff>
                  </to>
                </anchor>
              </controlPr>
            </control>
          </mc:Choice>
        </mc:AlternateContent>
        <mc:AlternateContent xmlns:mc="http://schemas.openxmlformats.org/markup-compatibility/2006">
          <mc:Choice Requires="x14">
            <control shapeId="3076" r:id="rId5" name="Drop Down 4">
              <controlPr defaultSize="0" autoFill="0" autoLine="0" autoPict="0">
                <anchor moveWithCells="1">
                  <from>
                    <xdr:col>4</xdr:col>
                    <xdr:colOff>9525</xdr:colOff>
                    <xdr:row>6</xdr:row>
                    <xdr:rowOff>0</xdr:rowOff>
                  </from>
                  <to>
                    <xdr:col>6</xdr:col>
                    <xdr:colOff>9525</xdr:colOff>
                    <xdr:row>7</xdr:row>
                    <xdr:rowOff>9525</xdr:rowOff>
                  </to>
                </anchor>
              </controlPr>
            </control>
          </mc:Choice>
        </mc:AlternateContent>
        <mc:AlternateContent xmlns:mc="http://schemas.openxmlformats.org/markup-compatibility/2006">
          <mc:Choice Requires="x14">
            <control shapeId="3077" r:id="rId6" name="Drop Down 5">
              <controlPr defaultSize="0" autoFill="0" autoLine="0" autoPict="0">
                <anchor moveWithCells="1">
                  <from>
                    <xdr:col>4</xdr:col>
                    <xdr:colOff>9525</xdr:colOff>
                    <xdr:row>6</xdr:row>
                    <xdr:rowOff>171450</xdr:rowOff>
                  </from>
                  <to>
                    <xdr:col>6</xdr:col>
                    <xdr:colOff>9525</xdr:colOff>
                    <xdr:row>7</xdr:row>
                    <xdr:rowOff>180975</xdr:rowOff>
                  </to>
                </anchor>
              </controlPr>
            </control>
          </mc:Choice>
        </mc:AlternateContent>
        <mc:AlternateContent xmlns:mc="http://schemas.openxmlformats.org/markup-compatibility/2006">
          <mc:Choice Requires="x14">
            <control shapeId="3078" r:id="rId7" name="Drop Down 6">
              <controlPr defaultSize="0" autoFill="0" autoLine="0" autoPict="0">
                <anchor moveWithCells="1">
                  <from>
                    <xdr:col>4</xdr:col>
                    <xdr:colOff>9525</xdr:colOff>
                    <xdr:row>8</xdr:row>
                    <xdr:rowOff>0</xdr:rowOff>
                  </from>
                  <to>
                    <xdr:col>6</xdr:col>
                    <xdr:colOff>9525</xdr:colOff>
                    <xdr:row>9</xdr:row>
                    <xdr:rowOff>9525</xdr:rowOff>
                  </to>
                </anchor>
              </controlPr>
            </control>
          </mc:Choice>
        </mc:AlternateContent>
        <mc:AlternateContent xmlns:mc="http://schemas.openxmlformats.org/markup-compatibility/2006">
          <mc:Choice Requires="x14">
            <control shapeId="3079" r:id="rId8" name="Drop Down 7">
              <controlPr defaultSize="0" autoFill="0" autoLine="0" autoPict="0">
                <anchor moveWithCells="1">
                  <from>
                    <xdr:col>4</xdr:col>
                    <xdr:colOff>9525</xdr:colOff>
                    <xdr:row>9</xdr:row>
                    <xdr:rowOff>0</xdr:rowOff>
                  </from>
                  <to>
                    <xdr:col>6</xdr:col>
                    <xdr:colOff>9525</xdr:colOff>
                    <xdr:row>10</xdr:row>
                    <xdr:rowOff>9525</xdr:rowOff>
                  </to>
                </anchor>
              </controlPr>
            </control>
          </mc:Choice>
        </mc:AlternateContent>
        <mc:AlternateContent xmlns:mc="http://schemas.openxmlformats.org/markup-compatibility/2006">
          <mc:Choice Requires="x14">
            <control shapeId="3080" r:id="rId9" name="Drop Down 8">
              <controlPr defaultSize="0" autoFill="0" autoLine="0" autoPict="0">
                <anchor moveWithCells="1">
                  <from>
                    <xdr:col>4</xdr:col>
                    <xdr:colOff>9525</xdr:colOff>
                    <xdr:row>10</xdr:row>
                    <xdr:rowOff>0</xdr:rowOff>
                  </from>
                  <to>
                    <xdr:col>6</xdr:col>
                    <xdr:colOff>9525</xdr:colOff>
                    <xdr:row>11</xdr:row>
                    <xdr:rowOff>9525</xdr:rowOff>
                  </to>
                </anchor>
              </controlPr>
            </control>
          </mc:Choice>
        </mc:AlternateContent>
        <mc:AlternateContent xmlns:mc="http://schemas.openxmlformats.org/markup-compatibility/2006">
          <mc:Choice Requires="x14">
            <control shapeId="3081" r:id="rId10" name="Drop Down 9">
              <controlPr defaultSize="0" autoFill="0" autoLine="0" autoPict="0">
                <anchor moveWithCells="1">
                  <from>
                    <xdr:col>1</xdr:col>
                    <xdr:colOff>0</xdr:colOff>
                    <xdr:row>35</xdr:row>
                    <xdr:rowOff>9525</xdr:rowOff>
                  </from>
                  <to>
                    <xdr:col>2</xdr:col>
                    <xdr:colOff>933450</xdr:colOff>
                    <xdr:row>36</xdr:row>
                    <xdr:rowOff>9525</xdr:rowOff>
                  </to>
                </anchor>
              </controlPr>
            </control>
          </mc:Choice>
        </mc:AlternateContent>
        <mc:AlternateContent xmlns:mc="http://schemas.openxmlformats.org/markup-compatibility/2006">
          <mc:Choice Requires="x14">
            <control shapeId="3082" r:id="rId11" name="Drop Down 10">
              <controlPr locked="0" defaultSize="0" autoFill="0" autoLine="0" autoPict="0">
                <anchor>
                  <from>
                    <xdr:col>0</xdr:col>
                    <xdr:colOff>0</xdr:colOff>
                    <xdr:row>18</xdr:row>
                    <xdr:rowOff>19050</xdr:rowOff>
                  </from>
                  <to>
                    <xdr:col>0</xdr:col>
                    <xdr:colOff>4238625</xdr:colOff>
                    <xdr:row>19</xdr:row>
                    <xdr:rowOff>19050</xdr:rowOff>
                  </to>
                </anchor>
              </controlPr>
            </control>
          </mc:Choice>
        </mc:AlternateContent>
        <mc:AlternateContent xmlns:mc="http://schemas.openxmlformats.org/markup-compatibility/2006">
          <mc:Choice Requires="x14">
            <control shapeId="3083" r:id="rId12" name="Drop Down 11">
              <controlPr locked="0" defaultSize="0" autoFill="0" autoLine="0" autoPict="0">
                <anchor>
                  <from>
                    <xdr:col>0</xdr:col>
                    <xdr:colOff>0</xdr:colOff>
                    <xdr:row>16</xdr:row>
                    <xdr:rowOff>0</xdr:rowOff>
                  </from>
                  <to>
                    <xdr:col>0</xdr:col>
                    <xdr:colOff>4238625</xdr:colOff>
                    <xdr:row>17</xdr:row>
                    <xdr:rowOff>38100</xdr:rowOff>
                  </to>
                </anchor>
              </controlPr>
            </control>
          </mc:Choice>
        </mc:AlternateContent>
        <mc:AlternateContent xmlns:mc="http://schemas.openxmlformats.org/markup-compatibility/2006">
          <mc:Choice Requires="x14">
            <control shapeId="3084" r:id="rId13" name="Drop Down 12">
              <controlPr locked="0" defaultSize="0" autoFill="0" autoLine="0" autoPict="0">
                <anchor>
                  <from>
                    <xdr:col>0</xdr:col>
                    <xdr:colOff>0</xdr:colOff>
                    <xdr:row>19</xdr:row>
                    <xdr:rowOff>9525</xdr:rowOff>
                  </from>
                  <to>
                    <xdr:col>0</xdr:col>
                    <xdr:colOff>4238625</xdr:colOff>
                    <xdr:row>20</xdr:row>
                    <xdr:rowOff>9525</xdr:rowOff>
                  </to>
                </anchor>
              </controlPr>
            </control>
          </mc:Choice>
        </mc:AlternateContent>
        <mc:AlternateContent xmlns:mc="http://schemas.openxmlformats.org/markup-compatibility/2006">
          <mc:Choice Requires="x14">
            <control shapeId="3085" r:id="rId14" name="Drop Down 13">
              <controlPr locked="0" defaultSize="0" autoFill="0" autoLine="0" autoPict="0">
                <anchor>
                  <from>
                    <xdr:col>0</xdr:col>
                    <xdr:colOff>0</xdr:colOff>
                    <xdr:row>20</xdr:row>
                    <xdr:rowOff>0</xdr:rowOff>
                  </from>
                  <to>
                    <xdr:col>0</xdr:col>
                    <xdr:colOff>4238625</xdr:colOff>
                    <xdr:row>21</xdr:row>
                    <xdr:rowOff>0</xdr:rowOff>
                  </to>
                </anchor>
              </controlPr>
            </control>
          </mc:Choice>
        </mc:AlternateContent>
        <mc:AlternateContent xmlns:mc="http://schemas.openxmlformats.org/markup-compatibility/2006">
          <mc:Choice Requires="x14">
            <control shapeId="3086" r:id="rId15" name="Drop Down 14">
              <controlPr locked="0" defaultSize="0" autoFill="0" autoLine="0" autoPict="0">
                <anchor>
                  <from>
                    <xdr:col>0</xdr:col>
                    <xdr:colOff>0</xdr:colOff>
                    <xdr:row>20</xdr:row>
                    <xdr:rowOff>190500</xdr:rowOff>
                  </from>
                  <to>
                    <xdr:col>0</xdr:col>
                    <xdr:colOff>4238625</xdr:colOff>
                    <xdr:row>21</xdr:row>
                    <xdr:rowOff>190500</xdr:rowOff>
                  </to>
                </anchor>
              </controlPr>
            </control>
          </mc:Choice>
        </mc:AlternateContent>
        <mc:AlternateContent xmlns:mc="http://schemas.openxmlformats.org/markup-compatibility/2006">
          <mc:Choice Requires="x14">
            <control shapeId="3087" r:id="rId16" name="Drop Down 15">
              <controlPr defaultSize="0" autoFill="0" autoLine="0" autoPict="0">
                <anchor>
                  <from>
                    <xdr:col>0</xdr:col>
                    <xdr:colOff>28575</xdr:colOff>
                    <xdr:row>21</xdr:row>
                    <xdr:rowOff>180975</xdr:rowOff>
                  </from>
                  <to>
                    <xdr:col>2</xdr:col>
                    <xdr:colOff>19050</xdr:colOff>
                    <xdr:row>22</xdr:row>
                    <xdr:rowOff>180975</xdr:rowOff>
                  </to>
                </anchor>
              </controlPr>
            </control>
          </mc:Choice>
        </mc:AlternateContent>
        <mc:AlternateContent xmlns:mc="http://schemas.openxmlformats.org/markup-compatibility/2006">
          <mc:Choice Requires="x14">
            <control shapeId="3089" r:id="rId17" name="Drop Down 17">
              <controlPr locked="0" defaultSize="0" autoFill="0" autoLine="0" autoPict="0">
                <anchor>
                  <from>
                    <xdr:col>0</xdr:col>
                    <xdr:colOff>0</xdr:colOff>
                    <xdr:row>21</xdr:row>
                    <xdr:rowOff>190500</xdr:rowOff>
                  </from>
                  <to>
                    <xdr:col>0</xdr:col>
                    <xdr:colOff>4238625</xdr:colOff>
                    <xdr:row>22</xdr:row>
                    <xdr:rowOff>190500</xdr:rowOff>
                  </to>
                </anchor>
              </controlPr>
            </control>
          </mc:Choice>
        </mc:AlternateContent>
        <mc:AlternateContent xmlns:mc="http://schemas.openxmlformats.org/markup-compatibility/2006">
          <mc:Choice Requires="x14">
            <control shapeId="3092" r:id="rId18" name="Drop Down 20">
              <controlPr locked="0" defaultSize="0" autoLine="0" autoPict="0">
                <anchor moveWithCells="1">
                  <from>
                    <xdr:col>0</xdr:col>
                    <xdr:colOff>0</xdr:colOff>
                    <xdr:row>17</xdr:row>
                    <xdr:rowOff>28575</xdr:rowOff>
                  </from>
                  <to>
                    <xdr:col>0</xdr:col>
                    <xdr:colOff>4238625</xdr:colOff>
                    <xdr:row>18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showGridLines="0" workbookViewId="0">
      <selection activeCell="D10" sqref="D10"/>
    </sheetView>
  </sheetViews>
  <sheetFormatPr baseColWidth="10" defaultRowHeight="12.75" x14ac:dyDescent="0.2"/>
  <cols>
    <col min="1" max="1" width="63.7109375" style="4" customWidth="1"/>
    <col min="2" max="2" width="3.28515625" style="115" hidden="1" customWidth="1"/>
    <col min="3" max="3" width="14.140625" customWidth="1"/>
    <col min="4" max="4" width="26.7109375" customWidth="1"/>
    <col min="6" max="6" width="2.28515625" hidden="1" customWidth="1"/>
  </cols>
  <sheetData>
    <row r="1" spans="1:6" x14ac:dyDescent="0.2">
      <c r="A1" s="18" t="s">
        <v>144</v>
      </c>
      <c r="B1" s="66"/>
      <c r="C1" s="71"/>
      <c r="D1" s="67"/>
      <c r="E1" s="8"/>
    </row>
    <row r="2" spans="1:6" x14ac:dyDescent="0.2">
      <c r="A2" s="20" t="s">
        <v>145</v>
      </c>
      <c r="B2" s="19"/>
      <c r="C2" s="30"/>
      <c r="D2" s="29"/>
      <c r="E2" s="8"/>
    </row>
    <row r="3" spans="1:6" x14ac:dyDescent="0.2">
      <c r="A3" s="20" t="s">
        <v>1</v>
      </c>
      <c r="B3" s="111">
        <v>6</v>
      </c>
      <c r="C3" s="8"/>
      <c r="D3" s="8"/>
      <c r="E3" s="8"/>
    </row>
    <row r="4" spans="1:6" x14ac:dyDescent="0.2">
      <c r="A4" s="5"/>
      <c r="B4" s="7"/>
      <c r="C4" s="8"/>
      <c r="D4" s="8"/>
      <c r="E4" s="8"/>
    </row>
    <row r="5" spans="1:6" x14ac:dyDescent="0.2">
      <c r="A5" s="18" t="s">
        <v>146</v>
      </c>
      <c r="B5" s="72"/>
      <c r="C5" s="73"/>
      <c r="D5" s="73"/>
      <c r="E5" s="74"/>
    </row>
    <row r="6" spans="1:6" x14ac:dyDescent="0.2">
      <c r="A6" s="20" t="s">
        <v>3</v>
      </c>
      <c r="B6" s="19"/>
      <c r="C6" s="21" t="s">
        <v>4</v>
      </c>
      <c r="D6" s="21" t="s">
        <v>5</v>
      </c>
      <c r="E6" s="21" t="s">
        <v>6</v>
      </c>
      <c r="F6" s="8">
        <v>0</v>
      </c>
    </row>
    <row r="7" spans="1:6" s="6" customFormat="1" ht="15" x14ac:dyDescent="0.2">
      <c r="A7" s="41"/>
      <c r="B7" s="42"/>
      <c r="C7" s="34"/>
      <c r="D7" s="34"/>
      <c r="E7" s="8"/>
      <c r="F7" s="6">
        <f>IF(C7&gt;0,1,0)</f>
        <v>0</v>
      </c>
    </row>
    <row r="8" spans="1:6" ht="15" x14ac:dyDescent="0.2">
      <c r="A8" s="43"/>
      <c r="B8" s="44"/>
      <c r="C8" s="35"/>
      <c r="D8" s="35"/>
      <c r="E8" s="8"/>
      <c r="F8" s="6">
        <f>IF(C8&gt;0,1,0)</f>
        <v>0</v>
      </c>
    </row>
    <row r="9" spans="1:6" ht="15" x14ac:dyDescent="0.2">
      <c r="A9" s="43"/>
      <c r="B9" s="44"/>
      <c r="C9" s="35"/>
      <c r="D9" s="35"/>
      <c r="E9" s="8"/>
      <c r="F9" s="6">
        <f>IF(C9&gt;0,1,0)</f>
        <v>0</v>
      </c>
    </row>
    <row r="10" spans="1:6" ht="15" x14ac:dyDescent="0.2">
      <c r="A10" s="43"/>
      <c r="B10" s="44"/>
      <c r="C10" s="35"/>
      <c r="D10" s="35"/>
      <c r="E10" s="8"/>
      <c r="F10" s="6">
        <f>IF(C10&gt;0,1,0)</f>
        <v>0</v>
      </c>
    </row>
    <row r="11" spans="1:6" ht="15" x14ac:dyDescent="0.2">
      <c r="A11" s="45"/>
      <c r="B11" s="46"/>
      <c r="C11" s="36"/>
      <c r="D11" s="36"/>
      <c r="E11" s="8"/>
      <c r="F11" s="6">
        <f>IF(C11&gt;0,1,0)</f>
        <v>0</v>
      </c>
    </row>
    <row r="12" spans="1:6" x14ac:dyDescent="0.2">
      <c r="A12" s="5"/>
      <c r="B12" s="7"/>
      <c r="C12" s="8"/>
      <c r="D12" s="8"/>
      <c r="E12" s="8"/>
    </row>
    <row r="13" spans="1:6" x14ac:dyDescent="0.2">
      <c r="A13" s="18" t="s">
        <v>110</v>
      </c>
      <c r="B13" s="66"/>
      <c r="C13" s="67"/>
      <c r="D13" s="109" t="str">
        <f>VLOOKUP(B3,'Daten-Ausbildungen'!A57:E62,5)</f>
        <v xml:space="preserve">   </v>
      </c>
      <c r="E13" s="8"/>
    </row>
    <row r="14" spans="1:6" x14ac:dyDescent="0.2">
      <c r="A14" s="10" t="s">
        <v>12</v>
      </c>
      <c r="B14" s="66"/>
      <c r="C14" s="68"/>
      <c r="D14" s="109"/>
      <c r="E14" s="8"/>
    </row>
    <row r="15" spans="1:6" x14ac:dyDescent="0.2">
      <c r="A15" s="137" t="s">
        <v>152</v>
      </c>
      <c r="B15" s="19"/>
      <c r="C15" s="105">
        <f>IF(C14&gt;'Daten-Ausbildungen'!A121,C14-'Daten-Ausbildungen'!A121,0)</f>
        <v>0</v>
      </c>
      <c r="D15" s="109"/>
      <c r="E15" s="8"/>
    </row>
    <row r="16" spans="1:6" x14ac:dyDescent="0.2">
      <c r="A16" s="20" t="s">
        <v>106</v>
      </c>
      <c r="B16" s="28">
        <v>0.06</v>
      </c>
      <c r="C16" s="105">
        <f>C15*B16</f>
        <v>0</v>
      </c>
      <c r="D16" s="8"/>
      <c r="E16" s="8"/>
    </row>
    <row r="17" spans="1:5" ht="15.95" customHeight="1" x14ac:dyDescent="0.2">
      <c r="A17" s="113"/>
      <c r="B17" s="114">
        <v>1</v>
      </c>
      <c r="C17" s="57"/>
      <c r="D17" s="8"/>
      <c r="E17" s="8"/>
    </row>
    <row r="18" spans="1:5" ht="15.95" customHeight="1" x14ac:dyDescent="0.2">
      <c r="A18" s="22"/>
      <c r="B18" s="114">
        <v>1</v>
      </c>
      <c r="C18" s="57"/>
      <c r="D18" s="108"/>
      <c r="E18" s="8"/>
    </row>
    <row r="19" spans="1:5" ht="15.95" customHeight="1" x14ac:dyDescent="0.2">
      <c r="A19" s="22"/>
      <c r="B19" s="114">
        <v>1</v>
      </c>
      <c r="C19" s="57"/>
      <c r="D19" s="108"/>
      <c r="E19" s="8"/>
    </row>
    <row r="20" spans="1:5" ht="15.95" customHeight="1" x14ac:dyDescent="0.2">
      <c r="A20" s="22"/>
      <c r="B20" s="114">
        <v>1</v>
      </c>
      <c r="C20" s="57"/>
      <c r="D20" s="108"/>
      <c r="E20" s="8"/>
    </row>
    <row r="21" spans="1:5" ht="15.95" customHeight="1" x14ac:dyDescent="0.2">
      <c r="A21" s="22"/>
      <c r="B21" s="114">
        <v>1</v>
      </c>
      <c r="C21" s="57"/>
      <c r="D21" s="108"/>
      <c r="E21" s="8"/>
    </row>
    <row r="22" spans="1:5" ht="15.95" customHeight="1" x14ac:dyDescent="0.2">
      <c r="A22" s="22"/>
      <c r="B22" s="114">
        <v>1</v>
      </c>
      <c r="C22" s="57"/>
      <c r="D22" s="8"/>
      <c r="E22" s="8"/>
    </row>
    <row r="23" spans="1:5" x14ac:dyDescent="0.2">
      <c r="A23" s="144" t="s">
        <v>159</v>
      </c>
      <c r="B23" s="107"/>
      <c r="C23" s="57"/>
      <c r="D23" s="8"/>
      <c r="E23" s="8"/>
    </row>
    <row r="24" spans="1:5" x14ac:dyDescent="0.2">
      <c r="A24" s="143" t="s">
        <v>156</v>
      </c>
      <c r="B24" s="107"/>
      <c r="C24" s="92"/>
      <c r="D24" s="93" t="str">
        <f>IF(C24&gt;0,"negative Werte eintragen","")</f>
        <v/>
      </c>
      <c r="E24" s="8"/>
    </row>
    <row r="25" spans="1:5" x14ac:dyDescent="0.2">
      <c r="A25" s="32"/>
      <c r="B25" s="107"/>
      <c r="C25" s="57"/>
      <c r="D25" s="93" t="str">
        <f>IF(C25&gt;0,"negative Werte eintragen","")</f>
        <v/>
      </c>
      <c r="E25" s="8"/>
    </row>
    <row r="26" spans="1:5" x14ac:dyDescent="0.2">
      <c r="A26" s="144" t="s">
        <v>157</v>
      </c>
      <c r="B26" s="107"/>
      <c r="C26" s="57"/>
      <c r="D26" s="93" t="str">
        <f>IF(C26&gt;0,"negative Werte eintragen","")</f>
        <v/>
      </c>
      <c r="E26" s="8"/>
    </row>
    <row r="27" spans="1:5" x14ac:dyDescent="0.2">
      <c r="A27" s="103" t="s">
        <v>73</v>
      </c>
      <c r="B27" s="106"/>
      <c r="C27" s="57"/>
      <c r="D27" s="93" t="str">
        <f>IF(C27&gt;0,"negative Werte eintragen","")</f>
        <v/>
      </c>
      <c r="E27" s="8"/>
    </row>
    <row r="28" spans="1:5" x14ac:dyDescent="0.2">
      <c r="A28" s="69" t="s">
        <v>20</v>
      </c>
      <c r="B28" s="19"/>
      <c r="C28" s="110">
        <f>SUM(C16:C27)</f>
        <v>0</v>
      </c>
      <c r="D28" s="8"/>
      <c r="E28" s="8"/>
    </row>
    <row r="29" spans="1:5" x14ac:dyDescent="0.2">
      <c r="A29" s="26" t="str">
        <f>VLOOKUP(B3,'Daten-Ausbildungen'!A57:D62,4)</f>
        <v>bitte Zivilstand eingeben!</v>
      </c>
      <c r="B29" s="24"/>
      <c r="C29" s="70">
        <f>-VLOOKUP(B3,'Daten-Ausbildungen'!A57:D62,3)</f>
        <v>0</v>
      </c>
      <c r="D29" s="93" t="str">
        <f>IF(B3=6,'Daten-Ausbildungen'!D62,"")</f>
        <v>bitte Zivilstand eingeben!</v>
      </c>
      <c r="E29" s="8"/>
    </row>
    <row r="30" spans="1:5" x14ac:dyDescent="0.2">
      <c r="A30" s="23" t="s">
        <v>21</v>
      </c>
      <c r="B30" s="25"/>
      <c r="C30" s="51">
        <f>SUM(F6:F11)*-'Daten-Ausbildungen'!C51</f>
        <v>0</v>
      </c>
      <c r="D30" s="8"/>
      <c r="E30" s="8"/>
    </row>
    <row r="31" spans="1:5" x14ac:dyDescent="0.2">
      <c r="A31" s="69" t="s">
        <v>22</v>
      </c>
      <c r="B31" s="19"/>
      <c r="C31" s="53">
        <f>SUM(C28:C30)</f>
        <v>0</v>
      </c>
      <c r="D31" s="8"/>
      <c r="E31" s="8"/>
    </row>
    <row r="32" spans="1:5" x14ac:dyDescent="0.2">
      <c r="A32" s="5"/>
      <c r="B32" s="7"/>
      <c r="C32" s="8"/>
      <c r="D32" s="8"/>
      <c r="E32" s="8"/>
    </row>
  </sheetData>
  <sheetProtection algorithmName="SHA-512" hashValue="73ndezz3Q0XlwcQsbmnxUCYYbaryeJrKmM+wY8FnVwYGFb9T+jgmpQ9qovU7J9y8iK/jDIYbn2Dfwgc/x/ogWA==" saltValue="IwvRxWyMNYP7nAvnGQuiRw==" spinCount="100000" sheet="1" objects="1" scenarios="1" selectLockedCells="1"/>
  <phoneticPr fontId="7" type="noConversion"/>
  <pageMargins left="0.78740157499999996" right="0.78740157499999996" top="0.984251969" bottom="0.984251969" header="0.4921259845" footer="0.4921259845"/>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Fill="0" autoLine="0" autoPict="0">
                <anchor moveWithCells="1">
                  <from>
                    <xdr:col>2</xdr:col>
                    <xdr:colOff>19050</xdr:colOff>
                    <xdr:row>2</xdr:row>
                    <xdr:rowOff>0</xdr:rowOff>
                  </from>
                  <to>
                    <xdr:col>3</xdr:col>
                    <xdr:colOff>9525</xdr:colOff>
                    <xdr:row>3</xdr:row>
                    <xdr:rowOff>38100</xdr:rowOff>
                  </to>
                </anchor>
              </controlPr>
            </control>
          </mc:Choice>
        </mc:AlternateContent>
        <mc:AlternateContent xmlns:mc="http://schemas.openxmlformats.org/markup-compatibility/2006">
          <mc:Choice Requires="x14">
            <control shapeId="6146" r:id="rId5" name="Drop Down 2">
              <controlPr defaultSize="0" autoFill="0" autoLine="0" autoPict="0">
                <anchor moveWithCells="1">
                  <from>
                    <xdr:col>4</xdr:col>
                    <xdr:colOff>9525</xdr:colOff>
                    <xdr:row>6</xdr:row>
                    <xdr:rowOff>0</xdr:rowOff>
                  </from>
                  <to>
                    <xdr:col>4</xdr:col>
                    <xdr:colOff>752475</xdr:colOff>
                    <xdr:row>7</xdr:row>
                    <xdr:rowOff>9525</xdr:rowOff>
                  </to>
                </anchor>
              </controlPr>
            </control>
          </mc:Choice>
        </mc:AlternateContent>
        <mc:AlternateContent xmlns:mc="http://schemas.openxmlformats.org/markup-compatibility/2006">
          <mc:Choice Requires="x14">
            <control shapeId="6147" r:id="rId6" name="Drop Down 3">
              <controlPr defaultSize="0" autoFill="0" autoLine="0" autoPict="0">
                <anchor moveWithCells="1">
                  <from>
                    <xdr:col>4</xdr:col>
                    <xdr:colOff>9525</xdr:colOff>
                    <xdr:row>6</xdr:row>
                    <xdr:rowOff>171450</xdr:rowOff>
                  </from>
                  <to>
                    <xdr:col>4</xdr:col>
                    <xdr:colOff>752475</xdr:colOff>
                    <xdr:row>7</xdr:row>
                    <xdr:rowOff>180975</xdr:rowOff>
                  </to>
                </anchor>
              </controlPr>
            </control>
          </mc:Choice>
        </mc:AlternateContent>
        <mc:AlternateContent xmlns:mc="http://schemas.openxmlformats.org/markup-compatibility/2006">
          <mc:Choice Requires="x14">
            <control shapeId="6148" r:id="rId7" name="Drop Down 4">
              <controlPr defaultSize="0" autoFill="0" autoLine="0" autoPict="0">
                <anchor moveWithCells="1">
                  <from>
                    <xdr:col>4</xdr:col>
                    <xdr:colOff>9525</xdr:colOff>
                    <xdr:row>8</xdr:row>
                    <xdr:rowOff>0</xdr:rowOff>
                  </from>
                  <to>
                    <xdr:col>4</xdr:col>
                    <xdr:colOff>752475</xdr:colOff>
                    <xdr:row>9</xdr:row>
                    <xdr:rowOff>9525</xdr:rowOff>
                  </to>
                </anchor>
              </controlPr>
            </control>
          </mc:Choice>
        </mc:AlternateContent>
        <mc:AlternateContent xmlns:mc="http://schemas.openxmlformats.org/markup-compatibility/2006">
          <mc:Choice Requires="x14">
            <control shapeId="6149" r:id="rId8" name="Drop Down 5">
              <controlPr defaultSize="0" autoFill="0" autoLine="0" autoPict="0">
                <anchor moveWithCells="1">
                  <from>
                    <xdr:col>4</xdr:col>
                    <xdr:colOff>9525</xdr:colOff>
                    <xdr:row>9</xdr:row>
                    <xdr:rowOff>0</xdr:rowOff>
                  </from>
                  <to>
                    <xdr:col>4</xdr:col>
                    <xdr:colOff>752475</xdr:colOff>
                    <xdr:row>10</xdr:row>
                    <xdr:rowOff>9525</xdr:rowOff>
                  </to>
                </anchor>
              </controlPr>
            </control>
          </mc:Choice>
        </mc:AlternateContent>
        <mc:AlternateContent xmlns:mc="http://schemas.openxmlformats.org/markup-compatibility/2006">
          <mc:Choice Requires="x14">
            <control shapeId="6150" r:id="rId9" name="Drop Down 6">
              <controlPr defaultSize="0" autoFill="0" autoLine="0" autoPict="0">
                <anchor moveWithCells="1">
                  <from>
                    <xdr:col>4</xdr:col>
                    <xdr:colOff>9525</xdr:colOff>
                    <xdr:row>10</xdr:row>
                    <xdr:rowOff>0</xdr:rowOff>
                  </from>
                  <to>
                    <xdr:col>4</xdr:col>
                    <xdr:colOff>752475</xdr:colOff>
                    <xdr:row>11</xdr:row>
                    <xdr:rowOff>9525</xdr:rowOff>
                  </to>
                </anchor>
              </controlPr>
            </control>
          </mc:Choice>
        </mc:AlternateContent>
        <mc:AlternateContent xmlns:mc="http://schemas.openxmlformats.org/markup-compatibility/2006">
          <mc:Choice Requires="x14">
            <control shapeId="6152" r:id="rId10" name="Drop Down 8">
              <controlPr defaultSize="0" autoFill="0" autoLine="0" autoPict="0">
                <anchor>
                  <from>
                    <xdr:col>0</xdr:col>
                    <xdr:colOff>9525</xdr:colOff>
                    <xdr:row>16</xdr:row>
                    <xdr:rowOff>0</xdr:rowOff>
                  </from>
                  <to>
                    <xdr:col>1</xdr:col>
                    <xdr:colOff>0</xdr:colOff>
                    <xdr:row>17</xdr:row>
                    <xdr:rowOff>0</xdr:rowOff>
                  </to>
                </anchor>
              </controlPr>
            </control>
          </mc:Choice>
        </mc:AlternateContent>
        <mc:AlternateContent xmlns:mc="http://schemas.openxmlformats.org/markup-compatibility/2006">
          <mc:Choice Requires="x14">
            <control shapeId="6153" r:id="rId11" name="Drop Down 9">
              <controlPr defaultSize="0" autoFill="0" autoLine="0" autoPict="0">
                <anchor>
                  <from>
                    <xdr:col>0</xdr:col>
                    <xdr:colOff>0</xdr:colOff>
                    <xdr:row>17</xdr:row>
                    <xdr:rowOff>0</xdr:rowOff>
                  </from>
                  <to>
                    <xdr:col>0</xdr:col>
                    <xdr:colOff>4238625</xdr:colOff>
                    <xdr:row>18</xdr:row>
                    <xdr:rowOff>0</xdr:rowOff>
                  </to>
                </anchor>
              </controlPr>
            </control>
          </mc:Choice>
        </mc:AlternateContent>
        <mc:AlternateContent xmlns:mc="http://schemas.openxmlformats.org/markup-compatibility/2006">
          <mc:Choice Requires="x14">
            <control shapeId="6154" r:id="rId12" name="Drop Down 10">
              <controlPr defaultSize="0" autoFill="0" autoLine="0" autoPict="0">
                <anchor>
                  <from>
                    <xdr:col>0</xdr:col>
                    <xdr:colOff>0</xdr:colOff>
                    <xdr:row>18</xdr:row>
                    <xdr:rowOff>0</xdr:rowOff>
                  </from>
                  <to>
                    <xdr:col>0</xdr:col>
                    <xdr:colOff>4238625</xdr:colOff>
                    <xdr:row>19</xdr:row>
                    <xdr:rowOff>0</xdr:rowOff>
                  </to>
                </anchor>
              </controlPr>
            </control>
          </mc:Choice>
        </mc:AlternateContent>
        <mc:AlternateContent xmlns:mc="http://schemas.openxmlformats.org/markup-compatibility/2006">
          <mc:Choice Requires="x14">
            <control shapeId="6155" r:id="rId13" name="Drop Down 11">
              <controlPr defaultSize="0" autoFill="0" autoLine="0" autoPict="0">
                <anchor>
                  <from>
                    <xdr:col>0</xdr:col>
                    <xdr:colOff>0</xdr:colOff>
                    <xdr:row>19</xdr:row>
                    <xdr:rowOff>9525</xdr:rowOff>
                  </from>
                  <to>
                    <xdr:col>0</xdr:col>
                    <xdr:colOff>4238625</xdr:colOff>
                    <xdr:row>20</xdr:row>
                    <xdr:rowOff>9525</xdr:rowOff>
                  </to>
                </anchor>
              </controlPr>
            </control>
          </mc:Choice>
        </mc:AlternateContent>
        <mc:AlternateContent xmlns:mc="http://schemas.openxmlformats.org/markup-compatibility/2006">
          <mc:Choice Requires="x14">
            <control shapeId="6156" r:id="rId14" name="Drop Down 12">
              <controlPr defaultSize="0" autoFill="0" autoLine="0" autoPict="0">
                <anchor>
                  <from>
                    <xdr:col>0</xdr:col>
                    <xdr:colOff>0</xdr:colOff>
                    <xdr:row>20</xdr:row>
                    <xdr:rowOff>9525</xdr:rowOff>
                  </from>
                  <to>
                    <xdr:col>0</xdr:col>
                    <xdr:colOff>4238625</xdr:colOff>
                    <xdr:row>21</xdr:row>
                    <xdr:rowOff>9525</xdr:rowOff>
                  </to>
                </anchor>
              </controlPr>
            </control>
          </mc:Choice>
        </mc:AlternateContent>
        <mc:AlternateContent xmlns:mc="http://schemas.openxmlformats.org/markup-compatibility/2006">
          <mc:Choice Requires="x14">
            <control shapeId="6157" r:id="rId15" name="Drop Down 13">
              <controlPr defaultSize="0" autoFill="0" autoLine="0" autoPict="0">
                <anchor>
                  <from>
                    <xdr:col>0</xdr:col>
                    <xdr:colOff>0</xdr:colOff>
                    <xdr:row>21</xdr:row>
                    <xdr:rowOff>9525</xdr:rowOff>
                  </from>
                  <to>
                    <xdr:col>0</xdr:col>
                    <xdr:colOff>4238625</xdr:colOff>
                    <xdr:row>22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showGridLines="0" tabSelected="1" workbookViewId="0">
      <selection activeCell="B7" sqref="B7"/>
    </sheetView>
  </sheetViews>
  <sheetFormatPr baseColWidth="10" defaultRowHeight="12.75" x14ac:dyDescent="0.2"/>
  <cols>
    <col min="1" max="1" width="65.140625" customWidth="1"/>
    <col min="2" max="2" width="13.42578125" style="1" customWidth="1"/>
    <col min="6" max="6" width="0" hidden="1" customWidth="1"/>
  </cols>
  <sheetData>
    <row r="1" spans="1:3" x14ac:dyDescent="0.2">
      <c r="A1" s="14" t="s">
        <v>26</v>
      </c>
      <c r="B1" s="50">
        <f>'Elternteil 1'!C34*0.9</f>
        <v>-7200</v>
      </c>
    </row>
    <row r="2" spans="1:3" x14ac:dyDescent="0.2">
      <c r="A2" s="15" t="s">
        <v>27</v>
      </c>
      <c r="B2" s="55">
        <f>IF('Elternteil 1'!B36=1,'Daten-Ausbildungen'!C75,0)</f>
        <v>-40000</v>
      </c>
    </row>
    <row r="3" spans="1:3" x14ac:dyDescent="0.2">
      <c r="A3" s="13" t="s">
        <v>28</v>
      </c>
      <c r="B3" s="58">
        <f>SUM(B1:B2)</f>
        <v>-47200</v>
      </c>
    </row>
    <row r="4" spans="1:3" ht="8.25" customHeight="1" x14ac:dyDescent="0.2">
      <c r="A4" s="86"/>
      <c r="B4" s="85"/>
    </row>
    <row r="5" spans="1:3" x14ac:dyDescent="0.2">
      <c r="A5" s="49" t="s">
        <v>29</v>
      </c>
      <c r="B5" s="59"/>
    </row>
    <row r="6" spans="1:3" x14ac:dyDescent="0.2">
      <c r="A6" s="13" t="s">
        <v>30</v>
      </c>
      <c r="B6" s="58" t="e">
        <f ca="1">Gesuchsdaten!C42</f>
        <v>#VALUE!</v>
      </c>
    </row>
    <row r="7" spans="1:3" x14ac:dyDescent="0.2">
      <c r="A7" s="14" t="s">
        <v>31</v>
      </c>
      <c r="B7" s="64"/>
      <c r="C7" s="93" t="str">
        <f>IF(B7&gt;0,"negative Werte eintragen","")</f>
        <v/>
      </c>
    </row>
    <row r="8" spans="1:3" x14ac:dyDescent="0.2">
      <c r="A8" s="47" t="s">
        <v>32</v>
      </c>
      <c r="B8" s="56"/>
      <c r="C8" s="93" t="str">
        <f>IF(B8&gt;0,"negative Werte eintragen","")</f>
        <v/>
      </c>
    </row>
    <row r="9" spans="1:3" x14ac:dyDescent="0.2">
      <c r="A9" s="15" t="s">
        <v>33</v>
      </c>
      <c r="B9" s="65"/>
      <c r="C9" s="93" t="str">
        <f>IF(B9&gt;0,"negative Werte eintragen","")</f>
        <v/>
      </c>
    </row>
    <row r="10" spans="1:3" ht="7.5" customHeight="1" x14ac:dyDescent="0.2"/>
    <row r="11" spans="1:3" x14ac:dyDescent="0.2">
      <c r="A11" s="13" t="s">
        <v>34</v>
      </c>
      <c r="B11" s="58" t="e">
        <f ca="1">IF(B3&gt;0,SUM(B3:B10),SUM(B6:B9))</f>
        <v>#VALUE!</v>
      </c>
    </row>
    <row r="12" spans="1:3" ht="6.75" customHeight="1" x14ac:dyDescent="0.2"/>
    <row r="13" spans="1:3" x14ac:dyDescent="0.2">
      <c r="A13" s="49" t="s">
        <v>35</v>
      </c>
      <c r="B13" s="59"/>
    </row>
    <row r="14" spans="1:3" x14ac:dyDescent="0.2">
      <c r="A14" s="14" t="s">
        <v>30</v>
      </c>
      <c r="B14" s="50" t="e">
        <f ca="1">IF($B$11&lt;0,-B6/SUM($B$6:$B$9)*$B$11,0)</f>
        <v>#VALUE!</v>
      </c>
    </row>
    <row r="15" spans="1:3" x14ac:dyDescent="0.2">
      <c r="A15" s="47" t="str">
        <f>A7</f>
        <v>Bedarf Geschwister 1</v>
      </c>
      <c r="B15" s="54" t="e">
        <f ca="1">IF($B$11&lt;0,-B7/SUM($B$6:$B$9)*$B$11,0)</f>
        <v>#VALUE!</v>
      </c>
    </row>
    <row r="16" spans="1:3" x14ac:dyDescent="0.2">
      <c r="A16" s="47" t="str">
        <f>A8</f>
        <v>Bedarf Geschwister 2</v>
      </c>
      <c r="B16" s="54" t="e">
        <f ca="1">IF($B$11&lt;0,-B8/SUM($B$6:$B$9)*$B$11,0)</f>
        <v>#VALUE!</v>
      </c>
    </row>
    <row r="17" spans="1:6" x14ac:dyDescent="0.2">
      <c r="A17" s="15" t="str">
        <f>A9</f>
        <v>Bedarf Geschwister 3</v>
      </c>
      <c r="B17" s="55" t="e">
        <f ca="1">IF($B$11&lt;0,-B9/SUM($B$6:$B$9)*$B$11,0)</f>
        <v>#VALUE!</v>
      </c>
    </row>
    <row r="19" spans="1:6" x14ac:dyDescent="0.2">
      <c r="A19" s="13" t="s">
        <v>36</v>
      </c>
      <c r="B19" s="58" t="e">
        <f ca="1">SUM(B14:B18)</f>
        <v>#VALUE!</v>
      </c>
    </row>
    <row r="20" spans="1:6" ht="15.95" customHeight="1" x14ac:dyDescent="0.2">
      <c r="A20" s="21" t="s">
        <v>37</v>
      </c>
      <c r="B20" s="89">
        <f>VLOOKUP(F20,'Daten-Ausbildungen'!A65:C69,3)+SUM(Gesuchsdaten!F7:F9)*'Daten-Ausbildungen'!C70</f>
        <v>16000</v>
      </c>
      <c r="E20">
        <v>1</v>
      </c>
      <c r="F20" s="90">
        <v>3</v>
      </c>
    </row>
    <row r="21" spans="1:6" x14ac:dyDescent="0.2">
      <c r="A21" s="21" t="s">
        <v>38</v>
      </c>
      <c r="B21" s="62" t="e">
        <f ca="1">IF(B14&lt;B20,B14,B20)</f>
        <v>#VALUE!</v>
      </c>
    </row>
    <row r="22" spans="1:6" ht="9.75" customHeight="1" x14ac:dyDescent="0.2">
      <c r="A22" s="2"/>
      <c r="B22" s="63"/>
    </row>
    <row r="23" spans="1:6" ht="6.75" customHeight="1" x14ac:dyDescent="0.2"/>
    <row r="24" spans="1:6" x14ac:dyDescent="0.2">
      <c r="A24" s="14" t="s">
        <v>39</v>
      </c>
    </row>
    <row r="25" spans="1:6" x14ac:dyDescent="0.2">
      <c r="A25" s="26" t="s">
        <v>40</v>
      </c>
      <c r="B25" s="60" t="str">
        <f>IF(Gesuchsdaten!B16=5,"Bezeichnung Ausbildungsstufe fehlt", IF(Gesuchsdaten!B16=1,Ausbildungsbeitrag!B21,IF(Gesuchsdaten!B16=2,Ausbildungsbeitrag!B21*2/3,0)))</f>
        <v>Bezeichnung Ausbildungsstufe fehlt</v>
      </c>
    </row>
    <row r="26" spans="1:6" x14ac:dyDescent="0.2">
      <c r="A26" s="27" t="s">
        <v>41</v>
      </c>
      <c r="B26" s="61" t="e">
        <f ca="1">IF(B21&gt;0,B21-B25,0)</f>
        <v>#VALUE!</v>
      </c>
    </row>
    <row r="28" spans="1:6" x14ac:dyDescent="0.2">
      <c r="A28" s="48" t="s">
        <v>40</v>
      </c>
      <c r="B28" s="62" t="e">
        <f>ROUND(B25,-2)</f>
        <v>#VALUE!</v>
      </c>
      <c r="C28" s="122" t="e">
        <f>IF(B28&lt;300,"Stipendien von &lt; Fr. 300.- werden nicht ausbezahlt","")</f>
        <v>#VALUE!</v>
      </c>
    </row>
    <row r="29" spans="1:6" x14ac:dyDescent="0.2">
      <c r="A29" s="48" t="s">
        <v>41</v>
      </c>
      <c r="B29" s="62" t="e">
        <f ca="1">ROUND(B26,-2)</f>
        <v>#VALUE!</v>
      </c>
    </row>
    <row r="30" spans="1:6" x14ac:dyDescent="0.2">
      <c r="A30" s="48" t="s">
        <v>42</v>
      </c>
      <c r="B30" s="62" t="e">
        <f ca="1">IF(AND(B29&gt;0,B29&lt;500),SUM(B28:B29),0)</f>
        <v>#VALUE!</v>
      </c>
    </row>
    <row r="32" spans="1:6" ht="56.25" customHeight="1" x14ac:dyDescent="0.25">
      <c r="A32" s="139" t="str">
        <f ca="1">IF(YEAR(TODAY())-YEAR(Gesuchsdaten!C3)&gt;39,"Darlehen","")</f>
        <v>Darlehen</v>
      </c>
      <c r="B32" s="140" t="e">
        <f ca="1">IF(YEAR(TODAY())-YEAR(Gesuchsdaten!C3)&gt;39,B21,"")</f>
        <v>#VALUE!</v>
      </c>
      <c r="C32" s="157" t="str">
        <f ca="1">IF(YEAR(TODAY())-YEAR(Gesuchsdaten!C3)&gt;39,"Ab einem Alter von 40 Jahren werden nur noch Darlehen ausgerichtet.","")</f>
        <v>Ab einem Alter von 40 Jahren werden nur noch Darlehen ausgerichtet.</v>
      </c>
      <c r="D32" s="157"/>
      <c r="E32" s="157"/>
    </row>
    <row r="33" spans="1:5" ht="7.5" customHeight="1" x14ac:dyDescent="0.2">
      <c r="B33" s="138"/>
    </row>
    <row r="34" spans="1:5" ht="63.75" customHeight="1" x14ac:dyDescent="0.25">
      <c r="A34" s="139" t="str">
        <f ca="1">IF(YEAR(TODAY())-YEAR(Gesuchsdaten!C3)&gt;49,"Ausbildungsbeitrag","")</f>
        <v>Ausbildungsbeitrag</v>
      </c>
      <c r="B34" s="140">
        <f ca="1">IF(YEAR(TODAY())-YEAR(Gesuchsdaten!C3)&gt;49,0,"")</f>
        <v>0</v>
      </c>
      <c r="C34" s="157" t="str">
        <f ca="1">IF(YEAR(TODAY())-YEAR(Gesuchsdaten!C3)&gt;49,"Ab einem Alter von 50 Jahren können keine Ausbildungsbeiträge mehr bewilligt werden","")</f>
        <v>Ab einem Alter von 50 Jahren können keine Ausbildungsbeiträge mehr bewilligt werden</v>
      </c>
      <c r="D34" s="157"/>
      <c r="E34" s="157"/>
    </row>
    <row r="35" spans="1:5" x14ac:dyDescent="0.2">
      <c r="B35" s="3"/>
    </row>
  </sheetData>
  <sheetProtection algorithmName="SHA-512" hashValue="DLbaaicl5RpoU3X9r6HgG1XJO+VT2whp1HV7xhoyny3jcFOaMXi710Yb+yhZsOc4XCAtaNsN+CG5d6Q8Ck17Gw==" saltValue="9F2zVz7TFgFoTP5eTOhxgw==" spinCount="100000" sheet="1" objects="1" scenarios="1" selectLockedCells="1"/>
  <mergeCells count="2">
    <mergeCell ref="C32:E32"/>
    <mergeCell ref="C34:E34"/>
  </mergeCells>
  <phoneticPr fontId="7" type="noConversion"/>
  <pageMargins left="0.78740157480314965" right="0.78740157480314965" top="0.59055118110236227" bottom="0.59055118110236227" header="0.31496062992125984" footer="0.39370078740157483"/>
  <pageSetup paperSize="9" orientation="landscape" r:id="rId1"/>
  <headerFooter alignWithMargins="0">
    <oddHeader>&amp;L&amp;"Arial,Fett"&amp;14&amp;A</oddHeader>
    <oddFooter>Seite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Fill="0" autoLine="0" autoPict="0">
                <anchor moveWithCells="1">
                  <from>
                    <xdr:col>2</xdr:col>
                    <xdr:colOff>9525</xdr:colOff>
                    <xdr:row>19</xdr:row>
                    <xdr:rowOff>0</xdr:rowOff>
                  </from>
                  <to>
                    <xdr:col>6</xdr:col>
                    <xdr:colOff>219075</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4"/>
  <sheetViews>
    <sheetView view="pageLayout" zoomScale="115" zoomScaleNormal="100" zoomScalePageLayoutView="115" workbookViewId="0">
      <selection activeCell="C45" sqref="C45"/>
    </sheetView>
  </sheetViews>
  <sheetFormatPr baseColWidth="10" defaultColWidth="63.28515625" defaultRowHeight="13.5" customHeight="1" x14ac:dyDescent="0.2"/>
  <cols>
    <col min="1" max="16384" width="63.28515625" style="116"/>
  </cols>
  <sheetData>
    <row r="1" spans="1:7" ht="13.5" customHeight="1" x14ac:dyDescent="0.2">
      <c r="A1" s="116" t="s">
        <v>58</v>
      </c>
      <c r="B1" s="116" t="s">
        <v>59</v>
      </c>
      <c r="C1" s="116" t="s">
        <v>60</v>
      </c>
      <c r="D1" s="116" t="s">
        <v>61</v>
      </c>
      <c r="E1" s="116" t="s">
        <v>62</v>
      </c>
      <c r="F1" s="116" t="s">
        <v>63</v>
      </c>
      <c r="G1" s="116" t="s">
        <v>64</v>
      </c>
    </row>
    <row r="2" spans="1:7" ht="13.5" customHeight="1" x14ac:dyDescent="0.2">
      <c r="A2" s="116">
        <v>1</v>
      </c>
      <c r="B2" s="116" t="s">
        <v>78</v>
      </c>
      <c r="C2" s="116">
        <v>1200</v>
      </c>
      <c r="D2" s="116">
        <v>2000</v>
      </c>
      <c r="E2" s="116">
        <v>12000</v>
      </c>
      <c r="F2" s="116">
        <v>3000</v>
      </c>
      <c r="G2" s="116">
        <v>3000</v>
      </c>
    </row>
    <row r="3" spans="1:7" ht="13.5" customHeight="1" x14ac:dyDescent="0.2">
      <c r="A3" s="116">
        <v>2</v>
      </c>
      <c r="B3" s="116" t="s">
        <v>65</v>
      </c>
      <c r="C3" s="116">
        <v>1600</v>
      </c>
      <c r="D3" s="116">
        <v>2000</v>
      </c>
      <c r="E3" s="116">
        <v>12000</v>
      </c>
      <c r="F3" s="116">
        <v>3000</v>
      </c>
      <c r="G3" s="116">
        <v>3000</v>
      </c>
    </row>
    <row r="4" spans="1:7" ht="13.5" customHeight="1" x14ac:dyDescent="0.2">
      <c r="A4" s="116">
        <v>3</v>
      </c>
      <c r="B4" s="116" t="s">
        <v>66</v>
      </c>
      <c r="C4" s="116">
        <v>1600</v>
      </c>
      <c r="D4" s="116">
        <v>2000</v>
      </c>
      <c r="E4" s="116">
        <v>12000</v>
      </c>
      <c r="F4" s="116">
        <v>3000</v>
      </c>
      <c r="G4" s="116">
        <v>3000</v>
      </c>
    </row>
    <row r="5" spans="1:7" ht="13.5" customHeight="1" x14ac:dyDescent="0.2">
      <c r="A5" s="116">
        <v>4</v>
      </c>
      <c r="B5" s="116" t="s">
        <v>70</v>
      </c>
      <c r="C5" s="116">
        <v>1300</v>
      </c>
      <c r="D5" s="116">
        <v>2000</v>
      </c>
      <c r="E5" s="116">
        <v>12000</v>
      </c>
      <c r="F5" s="116">
        <v>3000</v>
      </c>
      <c r="G5" s="116">
        <v>3000</v>
      </c>
    </row>
    <row r="6" spans="1:7" ht="13.5" customHeight="1" x14ac:dyDescent="0.2">
      <c r="A6" s="116">
        <v>5</v>
      </c>
      <c r="B6" s="116" t="s">
        <v>68</v>
      </c>
      <c r="D6" s="116">
        <v>2000</v>
      </c>
      <c r="E6" s="116">
        <v>12000</v>
      </c>
      <c r="F6" s="116">
        <v>3000</v>
      </c>
      <c r="G6" s="116">
        <v>3000</v>
      </c>
    </row>
    <row r="7" spans="1:7" ht="13.5" customHeight="1" x14ac:dyDescent="0.2">
      <c r="A7" s="116">
        <v>6</v>
      </c>
      <c r="B7" s="116" t="s">
        <v>71</v>
      </c>
      <c r="D7" s="116">
        <v>2000</v>
      </c>
      <c r="E7" s="116">
        <v>12000</v>
      </c>
      <c r="F7" s="116">
        <v>3000</v>
      </c>
      <c r="G7" s="116">
        <v>3000</v>
      </c>
    </row>
    <row r="8" spans="1:7" ht="13.5" customHeight="1" x14ac:dyDescent="0.2">
      <c r="A8" s="116">
        <v>7</v>
      </c>
      <c r="B8" s="116" t="s">
        <v>72</v>
      </c>
      <c r="D8" s="116">
        <v>2000</v>
      </c>
      <c r="E8" s="116">
        <v>12000</v>
      </c>
      <c r="F8" s="116">
        <v>3000</v>
      </c>
      <c r="G8" s="116">
        <v>3000</v>
      </c>
    </row>
    <row r="9" spans="1:7" ht="13.5" customHeight="1" x14ac:dyDescent="0.2">
      <c r="A9" s="116">
        <v>8</v>
      </c>
      <c r="B9" s="116" t="s">
        <v>67</v>
      </c>
      <c r="C9" s="116">
        <v>0</v>
      </c>
      <c r="D9" s="116">
        <v>1000</v>
      </c>
      <c r="E9" s="116">
        <v>9500</v>
      </c>
      <c r="F9" s="116">
        <v>3000</v>
      </c>
      <c r="G9" s="116">
        <f ca="1">IF(YEAR(TODAY())-YEAR(Gesuchsdaten!$C$3)&lt;20,1000,IF(YEAR(TODAY())-YEAR(Gesuchsdaten!$C$3)&gt;19,3000))</f>
        <v>3000</v>
      </c>
    </row>
    <row r="10" spans="1:7" ht="13.5" customHeight="1" x14ac:dyDescent="0.2">
      <c r="A10" s="116">
        <v>9</v>
      </c>
      <c r="B10" s="116" t="s">
        <v>147</v>
      </c>
      <c r="C10" s="116">
        <v>500</v>
      </c>
      <c r="D10" s="116">
        <v>1000</v>
      </c>
      <c r="E10" s="116">
        <v>9500</v>
      </c>
      <c r="F10" s="116">
        <v>3000</v>
      </c>
      <c r="G10" s="116">
        <f ca="1">IF(YEAR(TODAY())-YEAR(Gesuchsdaten!$C$3)&lt;20,1000,IF(YEAR(TODAY())-YEAR(Gesuchsdaten!$C$3)&gt;19,3000))</f>
        <v>3000</v>
      </c>
    </row>
    <row r="11" spans="1:7" ht="13.5" customHeight="1" x14ac:dyDescent="0.2">
      <c r="A11" s="116">
        <v>10</v>
      </c>
      <c r="B11" s="116" t="s">
        <v>112</v>
      </c>
      <c r="C11" s="116">
        <v>0</v>
      </c>
      <c r="D11" s="116">
        <v>1000</v>
      </c>
      <c r="E11" s="116">
        <v>9500</v>
      </c>
      <c r="F11" s="116">
        <v>3000</v>
      </c>
      <c r="G11" s="116">
        <f ca="1">IF(YEAR(TODAY())-YEAR(Gesuchsdaten!$C$3)&lt;20,1000,IF(YEAR(TODAY())-YEAR(Gesuchsdaten!$C$3)&gt;19,3000))</f>
        <v>3000</v>
      </c>
    </row>
    <row r="12" spans="1:7" ht="13.5" customHeight="1" x14ac:dyDescent="0.2">
      <c r="A12" s="116">
        <v>11</v>
      </c>
      <c r="B12" s="128" t="s">
        <v>155</v>
      </c>
      <c r="D12" s="116">
        <v>1000</v>
      </c>
      <c r="E12" s="116">
        <v>9500</v>
      </c>
      <c r="F12" s="116">
        <v>3000</v>
      </c>
      <c r="G12" s="116">
        <f ca="1">IF(YEAR(TODAY())-YEAR(Gesuchsdaten!$C$3)&lt;20,1000,IF(YEAR(TODAY())-YEAR(Gesuchsdaten!$C$3)&gt;19,3000))</f>
        <v>3000</v>
      </c>
    </row>
    <row r="13" spans="1:7" ht="13.5" customHeight="1" x14ac:dyDescent="0.2">
      <c r="A13" s="116">
        <v>12</v>
      </c>
      <c r="B13" s="116" t="s">
        <v>69</v>
      </c>
      <c r="C13" s="116">
        <v>0</v>
      </c>
      <c r="D13" s="116">
        <v>1000</v>
      </c>
      <c r="E13" s="116">
        <v>1100</v>
      </c>
      <c r="F13" s="116">
        <v>800</v>
      </c>
      <c r="G13" s="116">
        <f ca="1">IF(YEAR(TODAY())-YEAR(Gesuchsdaten!$C$3)&lt;20,1000,IF(YEAR(TODAY())-YEAR(Gesuchsdaten!$C$3)&gt;19,3000))</f>
        <v>3000</v>
      </c>
    </row>
    <row r="14" spans="1:7" ht="13.5" customHeight="1" x14ac:dyDescent="0.2">
      <c r="A14" s="116">
        <v>13</v>
      </c>
    </row>
    <row r="15" spans="1:7" ht="13.5" customHeight="1" x14ac:dyDescent="0.2">
      <c r="A15" s="116">
        <v>14</v>
      </c>
    </row>
    <row r="16" spans="1:7" ht="13.5" customHeight="1" x14ac:dyDescent="0.2">
      <c r="A16" s="116">
        <v>15</v>
      </c>
      <c r="B16" s="116" t="s">
        <v>115</v>
      </c>
    </row>
    <row r="21" spans="1:3" ht="13.5" customHeight="1" x14ac:dyDescent="0.2">
      <c r="B21" s="128" t="s">
        <v>161</v>
      </c>
    </row>
    <row r="25" spans="1:3" ht="13.5" customHeight="1" x14ac:dyDescent="0.2">
      <c r="A25" s="116">
        <v>1</v>
      </c>
      <c r="B25" s="116" t="s">
        <v>48</v>
      </c>
    </row>
    <row r="26" spans="1:3" ht="13.5" customHeight="1" x14ac:dyDescent="0.2">
      <c r="A26" s="116">
        <v>2</v>
      </c>
      <c r="B26" s="116" t="s">
        <v>49</v>
      </c>
    </row>
    <row r="27" spans="1:3" ht="13.5" customHeight="1" x14ac:dyDescent="0.2">
      <c r="A27" s="116">
        <v>3</v>
      </c>
      <c r="B27" s="116" t="s">
        <v>50</v>
      </c>
    </row>
    <row r="28" spans="1:3" ht="13.5" customHeight="1" x14ac:dyDescent="0.2">
      <c r="A28" s="116">
        <v>4</v>
      </c>
      <c r="B28" s="116" t="s">
        <v>51</v>
      </c>
    </row>
    <row r="29" spans="1:3" ht="13.5" customHeight="1" x14ac:dyDescent="0.2">
      <c r="A29" s="116">
        <v>5</v>
      </c>
      <c r="B29" s="116" t="s">
        <v>115</v>
      </c>
    </row>
    <row r="31" spans="1:3" ht="13.5" customHeight="1" x14ac:dyDescent="0.2">
      <c r="A31" s="116">
        <v>11</v>
      </c>
      <c r="B31" s="116">
        <v>9500</v>
      </c>
      <c r="C31" s="116" t="s">
        <v>81</v>
      </c>
    </row>
    <row r="32" spans="1:3" ht="13.5" customHeight="1" x14ac:dyDescent="0.2">
      <c r="A32" s="116">
        <v>12</v>
      </c>
      <c r="B32" s="116">
        <v>3000</v>
      </c>
      <c r="C32" s="116" t="s">
        <v>84</v>
      </c>
    </row>
    <row r="33" spans="1:3" ht="13.5" customHeight="1" x14ac:dyDescent="0.2">
      <c r="A33" s="116">
        <v>13</v>
      </c>
      <c r="B33" s="116">
        <v>0</v>
      </c>
      <c r="C33" s="116" t="s">
        <v>82</v>
      </c>
    </row>
    <row r="34" spans="1:3" ht="13.5" customHeight="1" x14ac:dyDescent="0.2">
      <c r="A34" s="116">
        <v>21</v>
      </c>
      <c r="B34" s="116">
        <v>12000</v>
      </c>
    </row>
    <row r="35" spans="1:3" ht="13.5" customHeight="1" x14ac:dyDescent="0.2">
      <c r="A35" s="116">
        <v>22</v>
      </c>
      <c r="B35" s="116">
        <v>3000</v>
      </c>
    </row>
    <row r="36" spans="1:3" ht="13.5" customHeight="1" x14ac:dyDescent="0.2">
      <c r="A36" s="116">
        <v>23</v>
      </c>
      <c r="B36" s="116">
        <v>0</v>
      </c>
    </row>
    <row r="37" spans="1:3" ht="13.5" customHeight="1" x14ac:dyDescent="0.2">
      <c r="A37" s="116">
        <v>31</v>
      </c>
      <c r="B37" s="116">
        <v>12000</v>
      </c>
    </row>
    <row r="38" spans="1:3" ht="13.5" customHeight="1" x14ac:dyDescent="0.2">
      <c r="A38" s="116">
        <v>32</v>
      </c>
      <c r="B38" s="116">
        <v>3000</v>
      </c>
    </row>
    <row r="39" spans="1:3" ht="13.5" customHeight="1" x14ac:dyDescent="0.2">
      <c r="A39" s="116">
        <v>33</v>
      </c>
      <c r="B39" s="116">
        <v>0</v>
      </c>
    </row>
    <row r="40" spans="1:3" ht="13.5" customHeight="1" x14ac:dyDescent="0.2">
      <c r="A40" s="116">
        <v>41</v>
      </c>
      <c r="B40" s="116">
        <v>12000</v>
      </c>
    </row>
    <row r="41" spans="1:3" ht="13.5" customHeight="1" x14ac:dyDescent="0.2">
      <c r="A41" s="116">
        <v>42</v>
      </c>
      <c r="B41" s="116">
        <v>3000</v>
      </c>
    </row>
    <row r="42" spans="1:3" ht="13.5" customHeight="1" x14ac:dyDescent="0.2">
      <c r="A42" s="116">
        <v>43</v>
      </c>
      <c r="B42" s="116">
        <v>0</v>
      </c>
    </row>
    <row r="44" spans="1:3" ht="13.5" customHeight="1" x14ac:dyDescent="0.2">
      <c r="B44" s="116" t="s">
        <v>92</v>
      </c>
      <c r="C44" s="116">
        <v>2500</v>
      </c>
    </row>
    <row r="45" spans="1:3" ht="13.5" customHeight="1" x14ac:dyDescent="0.2">
      <c r="A45" s="116">
        <v>1</v>
      </c>
      <c r="B45" s="116" t="s">
        <v>93</v>
      </c>
      <c r="C45" s="116">
        <v>1104</v>
      </c>
    </row>
    <row r="46" spans="1:3" ht="13.5" customHeight="1" x14ac:dyDescent="0.2">
      <c r="A46" s="116">
        <v>2</v>
      </c>
      <c r="B46" s="116" t="s">
        <v>94</v>
      </c>
      <c r="C46" s="116">
        <v>2844</v>
      </c>
    </row>
    <row r="47" spans="1:3" ht="13.5" customHeight="1" x14ac:dyDescent="0.2">
      <c r="A47" s="116">
        <v>3</v>
      </c>
      <c r="B47" s="116" t="s">
        <v>95</v>
      </c>
      <c r="C47" s="116">
        <v>4368</v>
      </c>
    </row>
    <row r="48" spans="1:3" ht="13.5" customHeight="1" x14ac:dyDescent="0.2">
      <c r="A48" s="116">
        <v>1</v>
      </c>
      <c r="B48" s="116" t="s">
        <v>96</v>
      </c>
      <c r="C48" s="116">
        <v>19000</v>
      </c>
    </row>
    <row r="49" spans="1:5" ht="13.5" customHeight="1" x14ac:dyDescent="0.2">
      <c r="A49" s="116">
        <v>2</v>
      </c>
      <c r="B49" s="116" t="s">
        <v>97</v>
      </c>
      <c r="C49" s="116">
        <v>36000</v>
      </c>
    </row>
    <row r="50" spans="1:5" ht="13.5" customHeight="1" x14ac:dyDescent="0.2">
      <c r="A50" s="116">
        <v>3</v>
      </c>
      <c r="B50" s="116" t="s">
        <v>149</v>
      </c>
      <c r="C50" s="116">
        <v>19000</v>
      </c>
    </row>
    <row r="51" spans="1:5" ht="13.5" customHeight="1" x14ac:dyDescent="0.2">
      <c r="B51" s="116" t="s">
        <v>98</v>
      </c>
      <c r="C51" s="116">
        <v>8000</v>
      </c>
    </row>
    <row r="52" spans="1:5" ht="13.5" customHeight="1" x14ac:dyDescent="0.2">
      <c r="B52" s="116" t="s">
        <v>148</v>
      </c>
      <c r="C52" s="116">
        <v>6000</v>
      </c>
    </row>
    <row r="53" spans="1:5" ht="13.5" customHeight="1" x14ac:dyDescent="0.2">
      <c r="B53" s="116" t="s">
        <v>101</v>
      </c>
      <c r="C53" s="116">
        <v>20000</v>
      </c>
    </row>
    <row r="54" spans="1:5" ht="13.5" customHeight="1" x14ac:dyDescent="0.2">
      <c r="B54" s="116" t="s">
        <v>102</v>
      </c>
      <c r="C54" s="116">
        <v>10000</v>
      </c>
    </row>
    <row r="57" spans="1:5" ht="13.5" customHeight="1" x14ac:dyDescent="0.2">
      <c r="A57" s="116">
        <v>1</v>
      </c>
      <c r="B57" s="116" t="s">
        <v>43</v>
      </c>
      <c r="C57" s="116">
        <v>55000</v>
      </c>
      <c r="D57" s="116" t="s">
        <v>108</v>
      </c>
      <c r="E57" s="116" t="s">
        <v>109</v>
      </c>
    </row>
    <row r="58" spans="1:5" ht="13.5" customHeight="1" x14ac:dyDescent="0.2">
      <c r="A58" s="116">
        <v>2</v>
      </c>
      <c r="B58" s="116" t="s">
        <v>44</v>
      </c>
      <c r="C58" s="116">
        <v>65000</v>
      </c>
      <c r="D58" s="116" t="s">
        <v>107</v>
      </c>
      <c r="E58" s="116" t="s">
        <v>109</v>
      </c>
    </row>
    <row r="59" spans="1:5" ht="13.5" customHeight="1" x14ac:dyDescent="0.2">
      <c r="A59" s="116">
        <v>3</v>
      </c>
      <c r="B59" s="116" t="s">
        <v>45</v>
      </c>
      <c r="C59" s="116">
        <v>55000</v>
      </c>
      <c r="D59" s="116" t="s">
        <v>108</v>
      </c>
      <c r="E59" s="116" t="s">
        <v>140</v>
      </c>
    </row>
    <row r="60" spans="1:5" ht="13.5" customHeight="1" x14ac:dyDescent="0.2">
      <c r="A60" s="116">
        <v>4</v>
      </c>
      <c r="B60" s="116" t="s">
        <v>46</v>
      </c>
      <c r="C60" s="116">
        <v>55000</v>
      </c>
      <c r="D60" s="116" t="s">
        <v>108</v>
      </c>
      <c r="E60" s="116" t="s">
        <v>140</v>
      </c>
    </row>
    <row r="61" spans="1:5" ht="13.5" customHeight="1" x14ac:dyDescent="0.2">
      <c r="A61" s="116">
        <v>5</v>
      </c>
      <c r="B61" s="116" t="s">
        <v>47</v>
      </c>
      <c r="C61" s="116">
        <v>55000</v>
      </c>
      <c r="D61" s="116" t="s">
        <v>108</v>
      </c>
      <c r="E61" s="116" t="s">
        <v>109</v>
      </c>
    </row>
    <row r="62" spans="1:5" ht="13.5" customHeight="1" x14ac:dyDescent="0.2">
      <c r="A62" s="116">
        <v>6</v>
      </c>
      <c r="B62" s="116" t="s">
        <v>115</v>
      </c>
      <c r="D62" s="116" t="s">
        <v>113</v>
      </c>
      <c r="E62" s="116" t="s">
        <v>109</v>
      </c>
    </row>
    <row r="65" spans="1:3" ht="13.5" customHeight="1" x14ac:dyDescent="0.2">
      <c r="A65" s="116">
        <v>1</v>
      </c>
      <c r="B65" s="116" t="s">
        <v>115</v>
      </c>
      <c r="C65" s="116">
        <v>0</v>
      </c>
    </row>
    <row r="66" spans="1:3" ht="13.5" customHeight="1" x14ac:dyDescent="0.2">
      <c r="A66" s="116">
        <v>2</v>
      </c>
      <c r="B66" s="116" t="s">
        <v>111</v>
      </c>
      <c r="C66" s="116">
        <v>12000</v>
      </c>
    </row>
    <row r="67" spans="1:3" ht="13.5" customHeight="1" x14ac:dyDescent="0.2">
      <c r="A67" s="116">
        <v>3</v>
      </c>
      <c r="B67" s="116" t="s">
        <v>55</v>
      </c>
      <c r="C67" s="116">
        <v>16000</v>
      </c>
    </row>
    <row r="68" spans="1:3" ht="13.5" customHeight="1" x14ac:dyDescent="0.2">
      <c r="A68" s="116">
        <v>4</v>
      </c>
      <c r="B68" s="116" t="s">
        <v>56</v>
      </c>
      <c r="C68" s="116">
        <v>19000</v>
      </c>
    </row>
    <row r="69" spans="1:3" ht="13.5" customHeight="1" x14ac:dyDescent="0.2">
      <c r="A69" s="116">
        <v>5</v>
      </c>
      <c r="B69" s="116" t="s">
        <v>57</v>
      </c>
      <c r="C69" s="116">
        <v>32000</v>
      </c>
    </row>
    <row r="70" spans="1:3" ht="13.5" customHeight="1" x14ac:dyDescent="0.2">
      <c r="C70" s="116">
        <v>4000</v>
      </c>
    </row>
    <row r="72" spans="1:3" ht="13.5" customHeight="1" x14ac:dyDescent="0.2">
      <c r="B72" s="116" t="s">
        <v>83</v>
      </c>
    </row>
    <row r="73" spans="1:3" ht="13.5" customHeight="1" x14ac:dyDescent="0.2">
      <c r="B73" s="116" t="s">
        <v>52</v>
      </c>
    </row>
    <row r="75" spans="1:3" ht="13.5" customHeight="1" x14ac:dyDescent="0.2">
      <c r="B75" s="116" t="s">
        <v>53</v>
      </c>
      <c r="C75" s="117">
        <v>-40000</v>
      </c>
    </row>
    <row r="76" spans="1:3" ht="13.5" customHeight="1" x14ac:dyDescent="0.2">
      <c r="B76" s="116" t="s">
        <v>54</v>
      </c>
      <c r="C76" s="117">
        <v>0</v>
      </c>
    </row>
    <row r="79" spans="1:3" ht="13.5" customHeight="1" x14ac:dyDescent="0.2">
      <c r="B79" s="116" t="s">
        <v>115</v>
      </c>
    </row>
    <row r="80" spans="1:3" ht="13.5" customHeight="1" x14ac:dyDescent="0.2">
      <c r="B80" s="116" t="s">
        <v>114</v>
      </c>
    </row>
    <row r="81" spans="2:2" ht="13.5" customHeight="1" x14ac:dyDescent="0.2">
      <c r="B81" s="116" t="s">
        <v>116</v>
      </c>
    </row>
    <row r="82" spans="2:2" ht="13.5" customHeight="1" x14ac:dyDescent="0.2">
      <c r="B82" s="116" t="s">
        <v>117</v>
      </c>
    </row>
    <row r="83" spans="2:2" ht="13.5" customHeight="1" x14ac:dyDescent="0.2">
      <c r="B83" s="116" t="s">
        <v>118</v>
      </c>
    </row>
    <row r="84" spans="2:2" ht="13.5" customHeight="1" x14ac:dyDescent="0.2">
      <c r="B84" s="116" t="s">
        <v>119</v>
      </c>
    </row>
    <row r="85" spans="2:2" ht="13.5" customHeight="1" x14ac:dyDescent="0.2">
      <c r="B85" s="116" t="s">
        <v>120</v>
      </c>
    </row>
    <row r="86" spans="2:2" ht="13.5" customHeight="1" x14ac:dyDescent="0.2">
      <c r="B86" s="116" t="s">
        <v>121</v>
      </c>
    </row>
    <row r="87" spans="2:2" ht="13.5" customHeight="1" x14ac:dyDescent="0.2">
      <c r="B87" s="116" t="s">
        <v>122</v>
      </c>
    </row>
    <row r="88" spans="2:2" ht="13.5" customHeight="1" x14ac:dyDescent="0.2">
      <c r="B88" s="116" t="s">
        <v>123</v>
      </c>
    </row>
    <row r="89" spans="2:2" ht="13.5" customHeight="1" x14ac:dyDescent="0.2">
      <c r="B89" s="116" t="s">
        <v>124</v>
      </c>
    </row>
    <row r="90" spans="2:2" ht="13.5" customHeight="1" x14ac:dyDescent="0.2">
      <c r="B90" s="116" t="s">
        <v>125</v>
      </c>
    </row>
    <row r="91" spans="2:2" ht="13.5" customHeight="1" x14ac:dyDescent="0.2">
      <c r="B91" s="116" t="s">
        <v>137</v>
      </c>
    </row>
    <row r="92" spans="2:2" ht="13.5" customHeight="1" x14ac:dyDescent="0.2">
      <c r="B92" s="116" t="s">
        <v>126</v>
      </c>
    </row>
    <row r="93" spans="2:2" ht="13.5" customHeight="1" x14ac:dyDescent="0.2">
      <c r="B93" s="116" t="s">
        <v>127</v>
      </c>
    </row>
    <row r="94" spans="2:2" ht="13.5" customHeight="1" x14ac:dyDescent="0.2">
      <c r="B94" s="116" t="s">
        <v>128</v>
      </c>
    </row>
    <row r="95" spans="2:2" ht="13.5" customHeight="1" x14ac:dyDescent="0.2">
      <c r="B95" s="116" t="s">
        <v>129</v>
      </c>
    </row>
    <row r="96" spans="2:2" ht="13.5" customHeight="1" x14ac:dyDescent="0.2">
      <c r="B96" s="116" t="s">
        <v>130</v>
      </c>
    </row>
    <row r="97" spans="2:2" ht="13.5" customHeight="1" x14ac:dyDescent="0.2">
      <c r="B97" s="116" t="s">
        <v>131</v>
      </c>
    </row>
    <row r="98" spans="2:2" ht="13.5" customHeight="1" x14ac:dyDescent="0.2">
      <c r="B98" s="116" t="s">
        <v>132</v>
      </c>
    </row>
    <row r="99" spans="2:2" ht="13.5" customHeight="1" x14ac:dyDescent="0.2">
      <c r="B99" s="116" t="s">
        <v>133</v>
      </c>
    </row>
    <row r="100" spans="2:2" ht="13.5" customHeight="1" x14ac:dyDescent="0.2">
      <c r="B100" s="116" t="s">
        <v>134</v>
      </c>
    </row>
    <row r="101" spans="2:2" ht="13.5" customHeight="1" x14ac:dyDescent="0.2">
      <c r="B101" s="116" t="s">
        <v>135</v>
      </c>
    </row>
    <row r="102" spans="2:2" ht="13.5" customHeight="1" x14ac:dyDescent="0.2">
      <c r="B102" s="116" t="s">
        <v>136</v>
      </c>
    </row>
    <row r="103" spans="2:2" ht="13.5" customHeight="1" x14ac:dyDescent="0.2">
      <c r="B103" s="128" t="s">
        <v>159</v>
      </c>
    </row>
    <row r="110" spans="2:2" ht="13.5" customHeight="1" x14ac:dyDescent="0.2">
      <c r="B110" s="116" t="s">
        <v>138</v>
      </c>
    </row>
    <row r="111" spans="2:2" ht="13.5" customHeight="1" x14ac:dyDescent="0.2">
      <c r="B111" s="116" t="s">
        <v>139</v>
      </c>
    </row>
    <row r="113" spans="1:2" ht="13.5" customHeight="1" x14ac:dyDescent="0.2">
      <c r="A113" s="128" t="s">
        <v>53</v>
      </c>
      <c r="B113" s="128" t="s">
        <v>150</v>
      </c>
    </row>
    <row r="114" spans="1:2" ht="13.5" customHeight="1" x14ac:dyDescent="0.2">
      <c r="A114" s="128" t="s">
        <v>54</v>
      </c>
      <c r="B114" s="128" t="s">
        <v>150</v>
      </c>
    </row>
    <row r="115" spans="1:2" ht="13.5" customHeight="1" x14ac:dyDescent="0.2">
      <c r="A115" s="128" t="s">
        <v>115</v>
      </c>
    </row>
    <row r="118" spans="1:2" ht="13.5" customHeight="1" x14ac:dyDescent="0.2">
      <c r="A118" s="116">
        <v>2500</v>
      </c>
      <c r="B118" s="128" t="s">
        <v>154</v>
      </c>
    </row>
    <row r="119" spans="1:2" ht="13.5" customHeight="1" x14ac:dyDescent="0.2">
      <c r="A119" s="116">
        <v>0</v>
      </c>
    </row>
    <row r="121" spans="1:2" ht="13.5" customHeight="1" x14ac:dyDescent="0.2">
      <c r="A121" s="116">
        <v>50000</v>
      </c>
      <c r="B121" s="128" t="s">
        <v>153</v>
      </c>
    </row>
    <row r="124" spans="1:2" ht="13.5" customHeight="1" x14ac:dyDescent="0.2">
      <c r="A124" s="116">
        <v>4000</v>
      </c>
      <c r="B124" s="128" t="s">
        <v>160</v>
      </c>
    </row>
  </sheetData>
  <sheetProtection algorithmName="SHA-512" hashValue="0uG0YUNINNMkUezDiq+jQ0zHKF62mzPQ7cGCttKrwolry5/kw6sW+8iRQ1TcUYKYjRl1ER23OkT9QZVRugZ0aA==" saltValue="UJDP2WWCLqYRUzQt8mP8aA==" spinCount="100000" sheet="1" objects="1" scenarios="1" selectLockedCells="1" selectUnlockedCells="1"/>
  <phoneticPr fontId="7" type="noConversion"/>
  <pageMargins left="0.21" right="0.3" top="0.984251969" bottom="0.984251969" header="0.4921259845" footer="0.4921259845"/>
  <pageSetup paperSize="9" orientation="landscape" r:id="rId1"/>
  <headerFooter alignWithMargins="0">
    <oddHeader>&amp;C&amp;A</oddHeader>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2.75" x14ac:dyDescent="0.2"/>
  <sheetData/>
  <phoneticPr fontId="7" type="noConversion"/>
  <pageMargins left="0.78740157499999996" right="0.78740157499999996" top="0.984251969" bottom="0.984251969" header="0.4921259845" footer="0.4921259845"/>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Kommentar und Hilfe</vt:lpstr>
      <vt:lpstr>Gesuchsdaten</vt:lpstr>
      <vt:lpstr>Elternteil 1</vt:lpstr>
      <vt:lpstr>Elternteil 2</vt:lpstr>
      <vt:lpstr>Ausbildungsbeitrag</vt:lpstr>
      <vt:lpstr>Daten-Ausbildungen</vt:lpstr>
      <vt:lpstr>Tabelle8</vt:lpstr>
      <vt:lpstr>Tabelle9</vt:lpstr>
      <vt:lpstr>Tabelle10</vt:lpstr>
      <vt:lpstr>Tabelle11</vt:lpstr>
      <vt:lpstr>Tabelle12</vt:lpstr>
      <vt:lpstr>Tabelle13</vt:lpstr>
      <vt:lpstr>Tabelle14</vt:lpstr>
      <vt:lpstr>Tabelle15</vt:lpstr>
      <vt:lpstr>Tabelle16</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Arnold Ines</dc:creator>
  <cp:lastModifiedBy>Gisler Sonja</cp:lastModifiedBy>
  <cp:lastPrinted>2020-01-15T07:11:32Z</cp:lastPrinted>
  <dcterms:created xsi:type="dcterms:W3CDTF">2002-10-29T12:11:39Z</dcterms:created>
  <dcterms:modified xsi:type="dcterms:W3CDTF">2026-02-19T15:40:31Z</dcterms:modified>
</cp:coreProperties>
</file>